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8" activeTab="8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state="hidden" r:id="rId5"/>
    <sheet name="limity" sheetId="6" state="hidden" r:id="rId6"/>
    <sheet name="ciągłośc" sheetId="7" state="hidden" r:id="rId7"/>
    <sheet name="administ.poroz" sheetId="8" state="hidden" r:id="rId8"/>
    <sheet name="zlecone" sheetId="9" r:id="rId9"/>
    <sheet name="unia" sheetId="10" state="hidden" r:id="rId10"/>
    <sheet name="porozumienia" sheetId="11" state="hidden" r:id="rId11"/>
    <sheet name="dot.celowe" sheetId="12" state="hidden" r:id="rId12"/>
    <sheet name="dot.podmiotowe" sheetId="13" state="hidden" r:id="rId13"/>
    <sheet name="własne" sheetId="14" state="hidden" r:id="rId14"/>
  </sheets>
  <definedNames>
    <definedName name="_xlnm.Print_Area" localSheetId="2">'2'!$A$1:$R$655</definedName>
    <definedName name="_xlnm.Print_Area" localSheetId="11">'dot.celowe'!$A$1:$H$42</definedName>
    <definedName name="_xlnm.Print_Area" localSheetId="3">'przychody'!$A$1:$E$32</definedName>
    <definedName name="_xlnm.Print_Area" localSheetId="4">'roczne'!$A$1:$L$127</definedName>
    <definedName name="_xlnm.Print_Area" localSheetId="9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1" hidden="1">'dot.celowe'!$A$1:$H$42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'roczne'!$A$1:$L$123</definedName>
    <definedName name="Z_66A3C906_CB04_42D5_B368_DD8E84E6D031_.wvu.PrintArea" localSheetId="9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<sst xmlns="http://schemas.openxmlformats.org/spreadsheetml/2006/main" count="3123" uniqueCount="848">
  <si>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</si>
  <si>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</si>
  <si>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</si>
  <si>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</si>
  <si>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</si>
  <si>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</si>
  <si>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</si>
  <si>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</si>
  <si>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</si>
  <si>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</si>
  <si>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</si>
  <si>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</si>
  <si>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</si>
  <si>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</si>
  <si>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</si>
  <si>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</si>
  <si>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</si>
  <si>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</si>
  <si>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</si>
  <si>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</si>
  <si>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</si>
  <si>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</si>
  <si>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</si>
  <si>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</si>
  <si>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</si>
  <si>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</si>
  <si>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</si>
  <si>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</si>
  <si>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</si>
  <si>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</si>
  <si>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</si>
  <si>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</si>
  <si>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</si>
  <si>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</si>
  <si>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</si>
  <si>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</si>
  <si>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</si>
  <si>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</si>
  <si>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</si>
  <si>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</si>
  <si>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</si>
  <si>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</si>
  <si>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</si>
  <si>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</si>
  <si>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</si>
  <si>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</si>
  <si>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</si>
  <si>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</si>
  <si>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</si>
  <si>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</si>
  <si>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</si>
  <si>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</si>
  <si>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</si>
  <si>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</si>
  <si>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</si>
  <si>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</si>
  <si>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</si>
  <si>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</si>
  <si>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</si>
  <si>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</si>
  <si>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</si>
  <si>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</si>
  <si>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</si>
  <si>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</si>
  <si>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</si>
  <si>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</si>
  <si>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</si>
  <si>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</si>
  <si>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</si>
  <si>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</si>
  <si>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</si>
  <si>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</si>
  <si>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</si>
  <si>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</si>
  <si>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</si>
  <si>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</si>
  <si>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</si>
  <si>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</si>
  <si>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</si>
  <si>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</si>
  <si>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</si>
  <si>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</si>
  <si>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</si>
  <si>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</si>
  <si>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</si>
  <si>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</si>
  <si>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</si>
  <si>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</si>
  <si>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</si>
  <si>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</si>
  <si>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</si>
  <si>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</si>
  <si>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</si>
  <si>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</si>
  <si>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</si>
  <si>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</si>
  <si>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</si>
  <si>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</si>
  <si>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</si>
  <si>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</si>
  <si>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</si>
  <si>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</si>
  <si>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</si>
  <si>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</si>
  <si>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</si>
  <si>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</si>
  <si>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</si>
  <si>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</si>
  <si>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</si>
  <si>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</si>
  <si>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</si>
  <si>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</si>
  <si>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</si>
  <si>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</si>
  <si>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</si>
  <si>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</si>
  <si>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</si>
  <si>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</si>
  <si>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</si>
  <si>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</si>
  <si>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</si>
  <si>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</si>
  <si>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</si>
  <si>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</si>
  <si>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</si>
  <si>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</si>
  <si>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</si>
  <si>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</si>
  <si>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</si>
  <si>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</si>
  <si>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</si>
  <si>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</si>
  <si>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</si>
  <si>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</si>
  <si>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</si>
  <si>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</si>
  <si>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</si>
  <si>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</si>
  <si>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</si>
  <si>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</si>
  <si>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</si>
  <si>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</si>
  <si>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</si>
  <si>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</si>
  <si>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</si>
  <si>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</si>
  <si>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</si>
  <si>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</si>
  <si>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</si>
  <si>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</si>
  <si>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</si>
  <si>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</si>
  <si>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</si>
  <si>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</si>
  <si>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</si>
  <si>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</si>
  <si>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</si>
  <si>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</si>
  <si>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</si>
  <si>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</si>
  <si>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</si>
  <si>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</si>
  <si>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</si>
  <si>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</si>
  <si>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</si>
  <si>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</si>
  <si>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</si>
  <si>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</si>
  <si>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</si>
  <si>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</si>
  <si>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</si>
  <si>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</si>
  <si>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</si>
  <si>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</si>
  <si>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</si>
  <si>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</si>
  <si>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</si>
  <si>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</si>
  <si>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</si>
  <si>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</si>
  <si>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</si>
  <si>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</si>
  <si>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</si>
  <si>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</si>
  <si>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</si>
  <si>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</si>
  <si>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</si>
  <si>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</si>
  <si>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</si>
  <si>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</si>
  <si>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</si>
  <si>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</si>
  <si>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</si>
  <si>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</si>
  <si>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</si>
  <si>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</si>
  <si>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</si>
  <si>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</si>
  <si>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</si>
  <si>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</si>
  <si>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</si>
  <si>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</si>
  <si>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</si>
  <si>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</si>
  <si>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</si>
  <si>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</si>
  <si>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</si>
  <si>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</si>
  <si>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</si>
  <si>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</si>
  <si>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</si>
  <si>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</si>
  <si>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</si>
  <si>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</si>
  <si>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</si>
  <si>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</si>
  <si>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</si>
  <si>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</si>
  <si>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</si>
  <si>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</si>
  <si>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</si>
  <si>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</si>
  <si>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</si>
  <si>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</si>
  <si>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</si>
  <si>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</si>
  <si>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</si>
  <si>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</si>
  <si>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</si>
  <si>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</si>
  <si>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</si>
  <si>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</si>
  <si>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</si>
  <si>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</si>
  <si>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</si>
  <si>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</si>
  <si>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</si>
  <si>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</si>
  <si>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</si>
  <si>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</si>
  <si>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</si>
  <si>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</si>
  <si>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</si>
  <si>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</si>
  <si>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</si>
  <si>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</si>
  <si>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</si>
  <si>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</si>
  <si>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</si>
  <si>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</si>
  <si>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</si>
  <si>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</si>
  <si>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</si>
  <si>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</si>
  <si>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</si>
  <si>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</si>
  <si>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</si>
  <si>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</si>
  <si>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</si>
  <si>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</si>
  <si>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</si>
  <si>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</si>
  <si>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</si>
  <si>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</si>
  <si>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</si>
  <si>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</si>
  <si>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</si>
  <si>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</si>
  <si>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</si>
  <si>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</si>
  <si>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</si>
  <si>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</si>
  <si>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</si>
  <si>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</si>
  <si>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</si>
  <si>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</si>
  <si>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</si>
  <si>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</si>
  <si>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</si>
  <si>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</si>
  <si>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</si>
  <si>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</si>
  <si>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</si>
  <si>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</si>
  <si>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</si>
  <si>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</si>
  <si>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</si>
  <si>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</si>
  <si>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</si>
  <si>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</si>
  <si>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</si>
  <si>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</si>
  <si>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</si>
  <si>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</si>
  <si>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</si>
  <si>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</si>
  <si>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</si>
  <si>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</si>
  <si>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</si>
  <si>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</si>
  <si>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</si>
  <si>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</si>
  <si>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</si>
  <si>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</si>
  <si>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</si>
  <si>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</si>
  <si>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</si>
  <si>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</si>
  <si>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</si>
  <si>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</si>
  <si>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</si>
  <si>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</si>
  <si>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</si>
  <si>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</si>
  <si>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</si>
  <si>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</si>
  <si>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</si>
  <si>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</si>
  <si>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</si>
  <si>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</si>
  <si>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</si>
  <si>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</si>
  <si>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</si>
  <si>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</si>
  <si>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</si>
  <si>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</si>
  <si>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</si>
  <si>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</si>
  <si>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</si>
  <si>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</si>
  <si>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</si>
  <si>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</si>
  <si>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</si>
  <si>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</si>
  <si>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</si>
  <si>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</si>
  <si>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</si>
  <si>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</si>
  <si>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</si>
  <si>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</si>
  <si>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</si>
  <si>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</si>
  <si>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</si>
  <si>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</si>
  <si>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</si>
  <si>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</si>
  <si>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</si>
  <si>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</si>
  <si>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</si>
  <si>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</si>
  <si>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</si>
  <si>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</si>
  <si>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</si>
  <si>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</si>
  <si>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</si>
  <si>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</si>
  <si>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</si>
  <si>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</si>
  <si>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</si>
  <si>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</si>
  <si>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</si>
  <si>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</si>
  <si>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</si>
  <si>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</si>
  <si>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</si>
  <si>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</si>
  <si>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</si>
  <si>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</si>
  <si>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</si>
  <si>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</si>
  <si>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</si>
  <si>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</si>
  <si>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</si>
  <si>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</si>
  <si>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</si>
  <si>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</si>
  <si>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</si>
  <si>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</si>
  <si>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</si>
  <si>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</si>
  <si>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</si>
  <si>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</si>
  <si>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</si>
  <si>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</si>
  <si>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</si>
  <si>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</si>
  <si>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</si>
  <si>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</si>
  <si>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</si>
  <si>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</si>
  <si>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</si>
  <si>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</si>
  <si>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</si>
  <si>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</si>
  <si>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</si>
  <si>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</si>
  <si>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</si>
  <si>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</si>
  <si>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</si>
  <si>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</si>
  <si>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</si>
  <si>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</si>
  <si>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</si>
  <si>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</si>
  <si>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</si>
  <si>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</si>
  <si>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</si>
  <si>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</si>
  <si>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</si>
  <si>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</si>
  <si>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</si>
  <si>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</si>
  <si>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</si>
  <si>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</si>
  <si>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</si>
  <si>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</si>
  <si>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</si>
  <si>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</si>
  <si>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</si>
  <si>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</si>
  <si>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</si>
  <si>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</si>
  <si>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</si>
  <si>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</si>
  <si>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</si>
  <si>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</si>
  <si>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</si>
  <si>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</si>
  <si>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</si>
  <si>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</si>
  <si>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</si>
  <si>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</si>
  <si>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</si>
  <si>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</si>
  <si>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</si>
  <si>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</si>
  <si>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</si>
  <si>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</si>
  <si>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</si>
  <si>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</si>
  <si>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</si>
  <si>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</si>
  <si>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</si>
  <si>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</si>
  <si>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</si>
  <si>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</si>
  <si>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</si>
  <si>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</si>
  <si>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</si>
  <si>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</si>
  <si>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</si>
  <si>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</si>
  <si>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</si>
  <si>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</si>
  <si>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</si>
  <si>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</si>
  <si>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</si>
  <si>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</si>
  <si>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</si>
  <si>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</si>
  <si>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</si>
  <si>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</si>
  <si>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</si>
  <si>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</si>
  <si>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</si>
  <si>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</si>
  <si>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</si>
  <si>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</si>
  <si>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</si>
  <si>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</si>
  <si>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</si>
  <si>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</si>
  <si>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</si>
  <si>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</si>
  <si>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</si>
  <si>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</si>
  <si>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</si>
  <si>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</si>
  <si>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</si>
  <si>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</si>
  <si>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</si>
  <si>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</si>
  <si>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</si>
  <si>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</si>
  <si>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</si>
  <si>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</si>
  <si>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</si>
  <si>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</si>
  <si>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</si>
  <si>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</si>
  <si>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</si>
  <si>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</si>
  <si>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</si>
  <si>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</si>
  <si>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</si>
  <si>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</si>
  <si>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</si>
  <si>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</si>
  <si>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</si>
  <si>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</si>
  <si>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</si>
  <si>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</si>
  <si>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</si>
  <si>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</si>
  <si>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</si>
  <si>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</si>
  <si>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</si>
  <si>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</si>
  <si>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</si>
  <si>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</si>
  <si>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</si>
  <si>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</si>
  <si>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</si>
  <si>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</si>
  <si>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</si>
  <si>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</si>
  <si>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</si>
  <si>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</si>
  <si>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</si>
  <si>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</si>
  <si>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</si>
  <si>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</si>
  <si>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</si>
  <si>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</si>
  <si>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</si>
  <si>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</si>
  <si>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</si>
  <si>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</si>
  <si>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</si>
  <si>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</si>
  <si>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</si>
  <si>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</si>
  <si>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</si>
  <si>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</si>
  <si>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</si>
  <si>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</si>
  <si>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</si>
  <si>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</si>
  <si>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</si>
  <si>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</si>
  <si>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</si>
  <si>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</si>
  <si>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</si>
  <si>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</si>
  <si>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</si>
  <si>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</si>
  <si>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</si>
  <si>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</si>
  <si>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</si>
  <si>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</si>
  <si>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</si>
  <si>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</si>
  <si>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</si>
  <si>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</si>
  <si>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</si>
  <si>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</si>
  <si>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</si>
  <si>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</si>
  <si>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</si>
  <si>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</si>
  <si>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</si>
  <si>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</si>
  <si>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</si>
  <si>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</si>
  <si>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</si>
  <si>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Dotacje dla jednostek sektora finansów publicznych</t>
  </si>
  <si>
    <t>§ 2329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</si>
  <si>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</si>
  <si>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</si>
  <si>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</si>
  <si>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</si>
  <si>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</si>
  <si>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</si>
  <si>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</si>
  <si>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</si>
  <si>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</si>
  <si>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</si>
  <si>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</si>
  <si>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</si>
  <si>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</si>
  <si>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</si>
  <si>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</si>
  <si>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</si>
  <si>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</si>
  <si>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</si>
  <si>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</si>
  <si>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</si>
  <si>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</si>
  <si>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</si>
  <si>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</si>
  <si>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</si>
  <si>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</si>
  <si>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</si>
  <si>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</si>
  <si>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</si>
  <si>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</si>
  <si>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</si>
  <si>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</si>
  <si>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</si>
  <si>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</si>
  <si>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</si>
  <si>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</si>
  <si>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</si>
  <si>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</si>
  <si>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</si>
  <si>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</si>
  <si>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</si>
  <si>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</si>
  <si>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</si>
  <si>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</si>
  <si>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</si>
  <si>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</si>
  <si>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</si>
  <si>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</si>
  <si>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</si>
  <si>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</si>
  <si>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</si>
  <si>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</si>
  <si>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</si>
  <si>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</si>
  <si>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</si>
  <si>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</si>
  <si>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</si>
  <si>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</si>
  <si>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</si>
  <si>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</si>
  <si>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</si>
  <si>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</si>
  <si>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</si>
  <si>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</si>
  <si>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</si>
  <si>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</si>
  <si>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</si>
  <si>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</si>
  <si>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</si>
  <si>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</si>
  <si>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</si>
  <si>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</si>
  <si>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</si>
  <si>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</si>
  <si>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</si>
  <si>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</si>
  <si>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</si>
  <si>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</si>
  <si>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</si>
  <si>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</si>
  <si>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</si>
  <si>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</si>
  <si>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</si>
  <si>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</si>
  <si>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</si>
  <si>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</si>
  <si>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</si>
  <si>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</si>
  <si>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</si>
  <si>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</si>
  <si>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</si>
  <si>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</si>
  <si>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</si>
  <si>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</si>
  <si>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</si>
  <si>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</si>
  <si>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</si>
  <si>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</si>
  <si>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</si>
  <si>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</si>
  <si>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</si>
  <si>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</si>
  <si>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</si>
  <si>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</si>
  <si>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</si>
  <si>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</si>
  <si>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</si>
  <si>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</si>
  <si>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</si>
  <si>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</si>
  <si>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</si>
  <si>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</si>
  <si>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</si>
  <si>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</si>
  <si>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</si>
  <si>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</si>
  <si>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</si>
  <si>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</si>
  <si>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</si>
  <si>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</si>
  <si>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</si>
  <si>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</si>
  <si>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</si>
  <si>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</si>
  <si>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</si>
  <si>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</si>
  <si>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</si>
  <si>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</si>
  <si>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</si>
  <si>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</si>
  <si>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</si>
  <si>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</si>
  <si>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</si>
  <si>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</si>
  <si>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</si>
  <si>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</si>
  <si>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</si>
  <si>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</si>
  <si>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</si>
  <si>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</si>
  <si>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</si>
  <si>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</si>
  <si>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</si>
  <si>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</si>
  <si>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</si>
  <si>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</si>
  <si>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</si>
  <si>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</si>
  <si>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</si>
  <si>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</si>
  <si>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</si>
  <si>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</si>
  <si>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</si>
  <si>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</si>
  <si>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</si>
  <si>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</si>
  <si>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</si>
  <si>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</si>
  <si>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</si>
  <si>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</si>
  <si>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</si>
  <si>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</si>
  <si>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</si>
  <si>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</si>
  <si>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</si>
  <si>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</si>
  <si>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</si>
  <si>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</si>
  <si>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</si>
  <si>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</si>
  <si>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</si>
  <si>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</si>
  <si>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</si>
  <si>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</si>
  <si>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</si>
  <si>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</si>
  <si>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</si>
  <si>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</si>
  <si>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</si>
  <si>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</si>
  <si>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</si>
  <si>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</si>
  <si>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</si>
  <si>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</si>
  <si>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</si>
  <si>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</si>
  <si>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</si>
  <si>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</si>
  <si>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</si>
  <si>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</si>
  <si>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</si>
  <si>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</si>
  <si>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</si>
  <si>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</si>
  <si>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</si>
  <si>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</si>
  <si>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</si>
  <si>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</si>
  <si>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</si>
  <si>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</si>
  <si>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</si>
  <si>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</si>
  <si>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</si>
  <si>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</si>
  <si>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</si>
  <si>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</si>
  <si>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</si>
  <si>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</si>
  <si>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</si>
  <si>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</si>
  <si>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</si>
  <si>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</si>
  <si>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</si>
  <si>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</si>
  <si>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</si>
  <si>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</si>
  <si>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</si>
  <si>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</si>
  <si>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</si>
  <si>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</si>
  <si>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</si>
  <si>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</si>
  <si>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</si>
  <si>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</si>
  <si>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</si>
  <si>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</si>
  <si>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</si>
  <si>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</si>
  <si>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</si>
  <si>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</si>
  <si>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</si>
  <si>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</si>
  <si>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</si>
  <si>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</si>
  <si>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</si>
  <si>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</si>
  <si>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</si>
  <si>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</si>
  <si>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</si>
  <si>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</si>
  <si>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</si>
  <si>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</si>
  <si>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</si>
  <si>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</si>
  <si>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</si>
  <si>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</si>
  <si>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</si>
  <si>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</si>
  <si>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</si>
  <si>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</si>
  <si>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</si>
  <si>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</si>
  <si>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</si>
  <si>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</si>
  <si>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150</t>
  </si>
  <si>
    <t>15011</t>
  </si>
  <si>
    <t>do Uchwały Nr 56 / 132 / 2011</t>
  </si>
  <si>
    <t>z dnia  19 października 2011r</t>
  </si>
  <si>
    <t>Załącznik Nr 7</t>
  </si>
  <si>
    <t>§ 6230</t>
  </si>
  <si>
    <t>Zakup sprzętu ratownictwa drogowego "Holmatro"</t>
  </si>
  <si>
    <t>Ochotnicza Straż Pożarna w Skarżysku-Kamiennej</t>
  </si>
  <si>
    <t>Zakup samochodu osobowego do 3,5t</t>
  </si>
  <si>
    <t>Zakup głowicy do koszenia traw</t>
  </si>
  <si>
    <t>Załącznik Nr 10</t>
  </si>
  <si>
    <t>Załącznik Nr 11</t>
  </si>
  <si>
    <t>§ 2560</t>
  </si>
  <si>
    <t>Obwód Lecznictwa Kolejowego Samodzielny Publiczny ZOZ w Skarżysku-Kam</t>
  </si>
  <si>
    <t>modernizacja i doposażenie poradni terapii uzależnienia i współuzależnienia od alkoholu</t>
  </si>
  <si>
    <t>Zimowe utrzymanie dróg i chodników na terenie Powiatu Skarżyskiego</t>
  </si>
  <si>
    <t>modernizacja i doposażenie poradni terapii uzależnienia i współuzależnienia od alkoholu przy OLK SP ZOZ w Skarżysku-Kam.</t>
  </si>
  <si>
    <t>do Uchwały Nr 103 / XIII /2011</t>
  </si>
  <si>
    <t>z dnia 17 listopada 2011r</t>
  </si>
  <si>
    <t>do Uchwały Nr 103  /XIII /2011</t>
  </si>
  <si>
    <t>do Uchwały Nr  103 / XIII /2011</t>
  </si>
  <si>
    <t>z dnia  17 listopada  2011r</t>
  </si>
  <si>
    <t>Załącznik Nr 4</t>
  </si>
  <si>
    <t>z dnia 7 grudnia 2011r</t>
  </si>
  <si>
    <t>Załącznik Nr 6</t>
  </si>
  <si>
    <t>do Uchwały Nr  65 / 148 / 2011</t>
  </si>
  <si>
    <t>do Uchwały Nr   68 /156/ 2011</t>
  </si>
  <si>
    <t>z dnia 20 grudnia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</si>
</sst>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1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10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6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8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107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7" xfId="0" applyNumberFormat="1" applyFont="1" applyBorder="1" applyAlignment="1">
      <alignment horizontal="right" vertical="center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right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9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9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109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710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711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90" t="s">
        <v>498</v>
      </c>
      <c r="B6" s="390"/>
      <c r="C6" s="390"/>
      <c r="D6" s="390"/>
      <c r="E6" s="390"/>
      <c r="F6" s="390"/>
      <c r="G6" s="390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2" t="s">
        <v>191</v>
      </c>
      <c r="B8" s="392" t="s">
        <v>192</v>
      </c>
      <c r="C8" s="392" t="s">
        <v>193</v>
      </c>
      <c r="D8" s="388" t="s">
        <v>194</v>
      </c>
      <c r="E8" s="388" t="s">
        <v>188</v>
      </c>
      <c r="F8" s="389" t="s">
        <v>499</v>
      </c>
      <c r="G8" s="389"/>
    </row>
    <row r="9" spans="1:7" ht="28.5">
      <c r="A9" s="392"/>
      <c r="B9" s="392"/>
      <c r="C9" s="392"/>
      <c r="D9" s="388"/>
      <c r="E9" s="388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6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6"/>
      <c r="B12" s="387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6"/>
      <c r="B13" s="387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6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6"/>
      <c r="B18" s="387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6"/>
      <c r="B19" s="387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6"/>
      <c r="B20" s="387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6"/>
      <c r="B21" s="387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6"/>
      <c r="B22" s="387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6"/>
      <c r="B23" s="387"/>
      <c r="C23" s="34" t="s">
        <v>643</v>
      </c>
      <c r="D23" s="65" t="s">
        <v>657</v>
      </c>
      <c r="E23" s="160">
        <f>SUM(F23:G23)</f>
        <v>36391</v>
      </c>
      <c r="F23" s="98">
        <v>36391</v>
      </c>
      <c r="G23" s="138"/>
    </row>
    <row r="24" spans="1:7" ht="94.5">
      <c r="A24" s="386"/>
      <c r="B24" s="387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6"/>
      <c r="B25" s="387"/>
      <c r="C25" s="34" t="s">
        <v>477</v>
      </c>
      <c r="D25" s="65" t="s">
        <v>656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6"/>
      <c r="B26" s="387"/>
      <c r="C26" s="34" t="s">
        <v>551</v>
      </c>
      <c r="D26" s="65" t="s">
        <v>656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6"/>
      <c r="B27" s="387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6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6"/>
      <c r="B30" s="387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6"/>
      <c r="B31" s="387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6"/>
      <c r="B32" s="387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6"/>
      <c r="B33" s="387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6"/>
      <c r="B34" s="387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6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6"/>
      <c r="B36" s="387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6"/>
      <c r="B37" s="387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6"/>
      <c r="B38" s="387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6"/>
      <c r="B39" s="387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6"/>
      <c r="B40" s="387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6"/>
      <c r="B41" s="387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6"/>
      <c r="B42" s="387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6"/>
      <c r="B43" s="387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6"/>
      <c r="B44" s="387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6"/>
      <c r="B45" s="387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6"/>
      <c r="B46" s="387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6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6"/>
      <c r="B48" s="387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6"/>
      <c r="B49" s="387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6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6"/>
      <c r="B51" s="387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6"/>
      <c r="B52" s="387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6"/>
      <c r="B53" s="387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6"/>
      <c r="B54" s="387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6"/>
      <c r="B55" s="387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6"/>
      <c r="B56" s="387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6"/>
      <c r="B57" s="387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6"/>
      <c r="B58" s="387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6"/>
      <c r="B59" s="387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6"/>
      <c r="B60" s="387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6"/>
      <c r="B61" s="387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6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6"/>
      <c r="B63" s="387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6"/>
      <c r="B64" s="387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6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6"/>
      <c r="B66" s="387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6"/>
      <c r="B67" s="387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6"/>
      <c r="B68" s="387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6"/>
      <c r="B69" s="387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6"/>
      <c r="B70" s="387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6"/>
      <c r="B71" s="387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6"/>
      <c r="B72" s="387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6"/>
      <c r="B73" s="387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6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6"/>
      <c r="B75" s="387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6"/>
      <c r="B76" s="387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6"/>
      <c r="B77" s="387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6"/>
      <c r="B78" s="387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6"/>
      <c r="B79" s="387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6"/>
      <c r="B80" s="387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6"/>
      <c r="B81" s="387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6"/>
      <c r="B82" s="387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6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6"/>
      <c r="B84" s="387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6"/>
      <c r="B85" s="387"/>
      <c r="C85" s="34" t="s">
        <v>398</v>
      </c>
      <c r="D85" s="152" t="s">
        <v>658</v>
      </c>
      <c r="E85" s="160">
        <f t="shared" si="1"/>
        <v>123632</v>
      </c>
      <c r="F85" s="98">
        <v>123632</v>
      </c>
      <c r="G85" s="63"/>
    </row>
    <row r="86" spans="1:7" ht="15.75">
      <c r="A86" s="386"/>
      <c r="B86" s="387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6"/>
      <c r="B87" s="387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6"/>
      <c r="B88" s="387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6"/>
      <c r="B89" s="387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6"/>
      <c r="B90" s="387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6"/>
      <c r="B91" s="387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6"/>
      <c r="B92" s="387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6"/>
      <c r="B93" s="387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6"/>
      <c r="B94" s="387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6"/>
      <c r="B95" s="387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6"/>
      <c r="B96" s="387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6"/>
      <c r="B97" s="387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6"/>
      <c r="B98" s="387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6"/>
      <c r="B99" s="387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6"/>
      <c r="B100" s="387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6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6"/>
      <c r="B102" s="387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6"/>
      <c r="B103" s="387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6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6"/>
      <c r="B105" s="387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6"/>
      <c r="B106" s="387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6"/>
      <c r="B107" s="387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6"/>
      <c r="B108" s="387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6"/>
      <c r="B109" s="387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6"/>
      <c r="B110" s="387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6"/>
      <c r="B111" s="387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6"/>
      <c r="B112" s="387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6"/>
      <c r="B113" s="387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6"/>
      <c r="B114" s="387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6"/>
      <c r="B115" s="387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6"/>
      <c r="B116" s="387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6"/>
      <c r="B117" s="387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6"/>
      <c r="B118" s="387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6"/>
      <c r="B119" s="387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6"/>
      <c r="B120" s="387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6"/>
      <c r="B121" s="387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6"/>
      <c r="B122" s="387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6"/>
      <c r="B123" s="387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6"/>
      <c r="B124" s="387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6"/>
      <c r="B125" s="387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6"/>
      <c r="B126" s="387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6"/>
      <c r="B127" s="387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6"/>
      <c r="B128" s="387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6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6"/>
      <c r="B131" s="387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6"/>
      <c r="B132" s="387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6"/>
      <c r="B133" s="387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6"/>
      <c r="B134" s="387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6"/>
      <c r="B135" s="387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6"/>
      <c r="B136" s="387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6"/>
      <c r="B137" s="387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6"/>
      <c r="B138" s="387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6"/>
      <c r="B139" s="387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6"/>
      <c r="B140" s="387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6"/>
      <c r="B141" s="387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6"/>
      <c r="B142" s="387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6"/>
      <c r="B143" s="387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6"/>
      <c r="B144" s="387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6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6"/>
      <c r="B146" s="387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6"/>
      <c r="B147" s="387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6"/>
      <c r="B148" s="387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6"/>
      <c r="B149" s="387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6"/>
      <c r="B150" s="387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6"/>
      <c r="B151" s="387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6"/>
      <c r="B152" s="387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6"/>
      <c r="B153" s="387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6"/>
      <c r="B154" s="387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6"/>
      <c r="B155" s="387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6"/>
      <c r="B156" s="387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6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6"/>
      <c r="B158" s="387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6"/>
      <c r="B159" s="387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91" t="s">
        <v>187</v>
      </c>
      <c r="B160" s="391"/>
      <c r="C160" s="391"/>
      <c r="D160" s="391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806</v>
      </c>
    </row>
    <row r="2" spans="8:12" s="257" customFormat="1" ht="12" customHeight="1">
      <c r="H2" s="377" t="s">
        <v>837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838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611" t="s">
        <v>508</v>
      </c>
      <c r="B6" s="611"/>
      <c r="C6" s="611"/>
      <c r="D6" s="611"/>
      <c r="E6" s="611"/>
      <c r="F6" s="611"/>
      <c r="G6" s="611"/>
      <c r="H6" s="611"/>
      <c r="I6" s="611"/>
    </row>
    <row r="7" s="249" customFormat="1" ht="10.5" customHeight="1"/>
    <row r="8" spans="1:9" s="249" customFormat="1" ht="12.75">
      <c r="A8" s="612" t="s">
        <v>170</v>
      </c>
      <c r="B8" s="612" t="s">
        <v>230</v>
      </c>
      <c r="C8" s="612" t="s">
        <v>231</v>
      </c>
      <c r="D8" s="631" t="s">
        <v>206</v>
      </c>
      <c r="E8" s="612" t="s">
        <v>191</v>
      </c>
      <c r="F8" s="631" t="s">
        <v>201</v>
      </c>
      <c r="G8" s="612" t="s">
        <v>232</v>
      </c>
      <c r="H8" s="612"/>
      <c r="I8" s="612" t="s">
        <v>507</v>
      </c>
    </row>
    <row r="9" spans="1:9" s="249" customFormat="1" ht="12.75">
      <c r="A9" s="612"/>
      <c r="B9" s="612"/>
      <c r="C9" s="612"/>
      <c r="D9" s="632"/>
      <c r="E9" s="612"/>
      <c r="F9" s="632"/>
      <c r="G9" s="260" t="s">
        <v>233</v>
      </c>
      <c r="H9" s="260" t="s">
        <v>234</v>
      </c>
      <c r="I9" s="612"/>
    </row>
    <row r="10" spans="1:9" s="249" customFormat="1" ht="51">
      <c r="A10" s="597">
        <v>1</v>
      </c>
      <c r="B10" s="261" t="s">
        <v>457</v>
      </c>
      <c r="C10" s="599" t="s">
        <v>545</v>
      </c>
      <c r="D10" s="599" t="s">
        <v>546</v>
      </c>
      <c r="E10" s="599">
        <v>600</v>
      </c>
      <c r="F10" s="599">
        <v>60014</v>
      </c>
      <c r="G10" s="247" t="s">
        <v>235</v>
      </c>
      <c r="H10" s="248">
        <f>SUM(H11,H15)</f>
        <v>11161174</v>
      </c>
      <c r="I10" s="248">
        <f>SUM(I11,I15)</f>
        <v>4070261</v>
      </c>
    </row>
    <row r="11" spans="1:9" s="249" customFormat="1" ht="38.25">
      <c r="A11" s="598"/>
      <c r="B11" s="262" t="s">
        <v>471</v>
      </c>
      <c r="C11" s="600"/>
      <c r="D11" s="600"/>
      <c r="E11" s="600"/>
      <c r="F11" s="600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98"/>
      <c r="B12" s="262" t="s">
        <v>472</v>
      </c>
      <c r="C12" s="600"/>
      <c r="D12" s="600"/>
      <c r="E12" s="600"/>
      <c r="F12" s="600"/>
      <c r="G12" s="252" t="s">
        <v>226</v>
      </c>
      <c r="H12" s="253">
        <v>0</v>
      </c>
      <c r="I12" s="253">
        <v>0</v>
      </c>
    </row>
    <row r="13" spans="1:9" s="249" customFormat="1" ht="51">
      <c r="A13" s="598"/>
      <c r="B13" s="262" t="s">
        <v>648</v>
      </c>
      <c r="C13" s="600"/>
      <c r="D13" s="600"/>
      <c r="E13" s="600"/>
      <c r="F13" s="600"/>
      <c r="G13" s="252" t="s">
        <v>470</v>
      </c>
      <c r="H13" s="253">
        <v>0</v>
      </c>
      <c r="I13" s="253">
        <v>0</v>
      </c>
    </row>
    <row r="14" spans="1:9" s="249" customFormat="1" ht="38.25">
      <c r="A14" s="598"/>
      <c r="B14" s="254"/>
      <c r="C14" s="600"/>
      <c r="D14" s="600"/>
      <c r="E14" s="600"/>
      <c r="F14" s="600"/>
      <c r="G14" s="252" t="s">
        <v>228</v>
      </c>
      <c r="H14" s="253">
        <v>0</v>
      </c>
      <c r="I14" s="253">
        <v>0</v>
      </c>
    </row>
    <row r="15" spans="1:9" s="249" customFormat="1" ht="12.75">
      <c r="A15" s="598"/>
      <c r="B15" s="254"/>
      <c r="C15" s="600"/>
      <c r="D15" s="600"/>
      <c r="E15" s="600"/>
      <c r="F15" s="600"/>
      <c r="G15" s="250" t="s">
        <v>511</v>
      </c>
      <c r="H15" s="251">
        <f>SUM(H16:H18)</f>
        <v>11161174</v>
      </c>
      <c r="I15" s="251">
        <f>SUM(I16:I18)</f>
        <v>4070261</v>
      </c>
    </row>
    <row r="16" spans="1:9" s="249" customFormat="1" ht="25.5">
      <c r="A16" s="598"/>
      <c r="B16" s="254"/>
      <c r="C16" s="600"/>
      <c r="D16" s="600"/>
      <c r="E16" s="600"/>
      <c r="F16" s="600"/>
      <c r="G16" s="252" t="s">
        <v>226</v>
      </c>
      <c r="H16" s="253">
        <f>8910100-180000</f>
        <v>8730100</v>
      </c>
      <c r="I16" s="255">
        <f>2556351-180000</f>
        <v>2376351</v>
      </c>
    </row>
    <row r="17" spans="1:9" s="249" customFormat="1" ht="25.5">
      <c r="A17" s="598"/>
      <c r="B17" s="254"/>
      <c r="C17" s="600"/>
      <c r="D17" s="600"/>
      <c r="E17" s="600"/>
      <c r="F17" s="600"/>
      <c r="G17" s="252" t="s">
        <v>470</v>
      </c>
      <c r="H17" s="253">
        <v>0</v>
      </c>
      <c r="I17" s="253">
        <v>0</v>
      </c>
    </row>
    <row r="18" spans="1:9" s="249" customFormat="1" ht="38.25">
      <c r="A18" s="598"/>
      <c r="B18" s="254"/>
      <c r="C18" s="600"/>
      <c r="D18" s="600"/>
      <c r="E18" s="600"/>
      <c r="F18" s="600"/>
      <c r="G18" s="252" t="s">
        <v>228</v>
      </c>
      <c r="H18" s="253">
        <v>2431074</v>
      </c>
      <c r="I18" s="255">
        <v>1693910</v>
      </c>
    </row>
    <row r="19" spans="1:9" s="249" customFormat="1" ht="45">
      <c r="A19" s="607"/>
      <c r="B19" s="254"/>
      <c r="C19" s="600"/>
      <c r="D19" s="600"/>
      <c r="E19" s="600"/>
      <c r="F19" s="600"/>
      <c r="G19" s="256" t="s">
        <v>510</v>
      </c>
      <c r="H19" s="253">
        <v>0</v>
      </c>
      <c r="I19" s="253">
        <v>0</v>
      </c>
    </row>
    <row r="20" spans="1:9" s="249" customFormat="1" ht="51">
      <c r="A20" s="597">
        <v>2</v>
      </c>
      <c r="B20" s="261" t="s">
        <v>457</v>
      </c>
      <c r="C20" s="599" t="s">
        <v>547</v>
      </c>
      <c r="D20" s="599" t="s">
        <v>154</v>
      </c>
      <c r="E20" s="599">
        <v>720</v>
      </c>
      <c r="F20" s="599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98"/>
      <c r="B21" s="262" t="s">
        <v>473</v>
      </c>
      <c r="C21" s="600"/>
      <c r="D21" s="600"/>
      <c r="E21" s="600"/>
      <c r="F21" s="600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98"/>
      <c r="B22" s="262" t="s">
        <v>474</v>
      </c>
      <c r="C22" s="600"/>
      <c r="D22" s="600"/>
      <c r="E22" s="600"/>
      <c r="F22" s="600"/>
      <c r="G22" s="252" t="s">
        <v>226</v>
      </c>
      <c r="H22" s="253">
        <v>0</v>
      </c>
      <c r="I22" s="253">
        <v>0</v>
      </c>
    </row>
    <row r="23" spans="1:9" s="249" customFormat="1" ht="25.5">
      <c r="A23" s="598"/>
      <c r="B23" s="626" t="s">
        <v>475</v>
      </c>
      <c r="C23" s="600"/>
      <c r="D23" s="600"/>
      <c r="E23" s="600"/>
      <c r="F23" s="600"/>
      <c r="G23" s="252" t="s">
        <v>470</v>
      </c>
      <c r="H23" s="253">
        <v>0</v>
      </c>
      <c r="I23" s="253">
        <v>0</v>
      </c>
    </row>
    <row r="24" spans="1:9" s="249" customFormat="1" ht="38.25">
      <c r="A24" s="598"/>
      <c r="B24" s="626"/>
      <c r="C24" s="600"/>
      <c r="D24" s="600"/>
      <c r="E24" s="600"/>
      <c r="F24" s="600"/>
      <c r="G24" s="252" t="s">
        <v>228</v>
      </c>
      <c r="H24" s="253">
        <v>0</v>
      </c>
      <c r="I24" s="253">
        <v>0</v>
      </c>
    </row>
    <row r="25" spans="1:9" s="249" customFormat="1" ht="12.75">
      <c r="A25" s="598"/>
      <c r="B25" s="254"/>
      <c r="C25" s="600"/>
      <c r="D25" s="600"/>
      <c r="E25" s="600"/>
      <c r="F25" s="600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98"/>
      <c r="B26" s="254"/>
      <c r="C26" s="600"/>
      <c r="D26" s="600"/>
      <c r="E26" s="600"/>
      <c r="F26" s="600"/>
      <c r="G26" s="252" t="s">
        <v>226</v>
      </c>
      <c r="H26" s="253">
        <v>104803</v>
      </c>
      <c r="I26" s="255">
        <v>82423</v>
      </c>
    </row>
    <row r="27" spans="1:9" s="249" customFormat="1" ht="25.5">
      <c r="A27" s="598"/>
      <c r="B27" s="254"/>
      <c r="C27" s="600"/>
      <c r="D27" s="600"/>
      <c r="E27" s="600"/>
      <c r="F27" s="600"/>
      <c r="G27" s="252" t="s">
        <v>470</v>
      </c>
      <c r="H27" s="253">
        <v>0</v>
      </c>
      <c r="I27" s="253">
        <v>0</v>
      </c>
    </row>
    <row r="28" spans="1:9" s="249" customFormat="1" ht="38.25">
      <c r="A28" s="598"/>
      <c r="B28" s="254"/>
      <c r="C28" s="600"/>
      <c r="D28" s="600"/>
      <c r="E28" s="600"/>
      <c r="F28" s="600"/>
      <c r="G28" s="252" t="s">
        <v>228</v>
      </c>
      <c r="H28" s="253">
        <v>454577</v>
      </c>
      <c r="I28" s="255">
        <v>376147</v>
      </c>
    </row>
    <row r="29" spans="1:9" s="249" customFormat="1" ht="45">
      <c r="A29" s="607"/>
      <c r="B29" s="254"/>
      <c r="C29" s="608"/>
      <c r="D29" s="608"/>
      <c r="E29" s="608"/>
      <c r="F29" s="608"/>
      <c r="G29" s="256" t="s">
        <v>510</v>
      </c>
      <c r="H29" s="253">
        <v>0</v>
      </c>
      <c r="I29" s="253">
        <v>0</v>
      </c>
    </row>
    <row r="30" spans="1:9" s="249" customFormat="1" ht="51">
      <c r="A30" s="597">
        <v>3</v>
      </c>
      <c r="B30" s="261" t="s">
        <v>457</v>
      </c>
      <c r="C30" s="599">
        <v>2011</v>
      </c>
      <c r="D30" s="599" t="s">
        <v>154</v>
      </c>
      <c r="E30" s="599">
        <v>720</v>
      </c>
      <c r="F30" s="599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98"/>
      <c r="B31" s="262" t="s">
        <v>473</v>
      </c>
      <c r="C31" s="600"/>
      <c r="D31" s="600"/>
      <c r="E31" s="600"/>
      <c r="F31" s="600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98"/>
      <c r="B32" s="262" t="s">
        <v>474</v>
      </c>
      <c r="C32" s="600"/>
      <c r="D32" s="600"/>
      <c r="E32" s="600"/>
      <c r="F32" s="600"/>
      <c r="G32" s="252" t="s">
        <v>226</v>
      </c>
      <c r="H32" s="253">
        <v>0</v>
      </c>
      <c r="I32" s="253">
        <v>0</v>
      </c>
    </row>
    <row r="33" spans="1:9" s="249" customFormat="1" ht="25.5">
      <c r="A33" s="598"/>
      <c r="B33" s="625" t="s">
        <v>548</v>
      </c>
      <c r="C33" s="600"/>
      <c r="D33" s="600"/>
      <c r="E33" s="600"/>
      <c r="F33" s="600"/>
      <c r="G33" s="252" t="s">
        <v>470</v>
      </c>
      <c r="H33" s="253">
        <v>0</v>
      </c>
      <c r="I33" s="253">
        <v>0</v>
      </c>
    </row>
    <row r="34" spans="1:9" s="249" customFormat="1" ht="38.25">
      <c r="A34" s="598"/>
      <c r="B34" s="625"/>
      <c r="C34" s="600"/>
      <c r="D34" s="600"/>
      <c r="E34" s="600"/>
      <c r="F34" s="600"/>
      <c r="G34" s="252" t="s">
        <v>228</v>
      </c>
      <c r="H34" s="253">
        <v>0</v>
      </c>
      <c r="I34" s="253">
        <v>0</v>
      </c>
    </row>
    <row r="35" spans="1:9" s="249" customFormat="1" ht="12.75">
      <c r="A35" s="598"/>
      <c r="B35" s="254"/>
      <c r="C35" s="600"/>
      <c r="D35" s="600"/>
      <c r="E35" s="600"/>
      <c r="F35" s="600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98"/>
      <c r="B36" s="254"/>
      <c r="C36" s="600"/>
      <c r="D36" s="600"/>
      <c r="E36" s="600"/>
      <c r="F36" s="600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98"/>
      <c r="B37" s="254"/>
      <c r="C37" s="600"/>
      <c r="D37" s="600"/>
      <c r="E37" s="600"/>
      <c r="F37" s="600"/>
      <c r="G37" s="252" t="s">
        <v>470</v>
      </c>
      <c r="H37" s="253">
        <v>0</v>
      </c>
      <c r="I37" s="253">
        <v>0</v>
      </c>
    </row>
    <row r="38" spans="1:9" s="249" customFormat="1" ht="38.25">
      <c r="A38" s="598"/>
      <c r="B38" s="254"/>
      <c r="C38" s="600"/>
      <c r="D38" s="600"/>
      <c r="E38" s="600"/>
      <c r="F38" s="600"/>
      <c r="G38" s="252" t="s">
        <v>228</v>
      </c>
      <c r="H38" s="253">
        <v>652380</v>
      </c>
      <c r="I38" s="255">
        <v>652380</v>
      </c>
    </row>
    <row r="39" spans="1:9" s="249" customFormat="1" ht="45">
      <c r="A39" s="607"/>
      <c r="B39" s="254"/>
      <c r="C39" s="608"/>
      <c r="D39" s="608"/>
      <c r="E39" s="608"/>
      <c r="F39" s="608"/>
      <c r="G39" s="256" t="s">
        <v>510</v>
      </c>
      <c r="H39" s="253">
        <v>0</v>
      </c>
      <c r="I39" s="253">
        <v>0</v>
      </c>
    </row>
    <row r="40" spans="1:9" s="249" customFormat="1" ht="63.75">
      <c r="A40" s="597">
        <v>4</v>
      </c>
      <c r="B40" s="359" t="s">
        <v>459</v>
      </c>
      <c r="C40" s="599" t="s">
        <v>731</v>
      </c>
      <c r="D40" s="599" t="s">
        <v>391</v>
      </c>
      <c r="E40" s="599">
        <v>801</v>
      </c>
      <c r="F40" s="599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98"/>
      <c r="B41" s="262" t="s">
        <v>460</v>
      </c>
      <c r="C41" s="600"/>
      <c r="D41" s="600"/>
      <c r="E41" s="600"/>
      <c r="F41" s="600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98"/>
      <c r="B42" s="626" t="s">
        <v>476</v>
      </c>
      <c r="C42" s="600"/>
      <c r="D42" s="600"/>
      <c r="E42" s="600"/>
      <c r="F42" s="600"/>
      <c r="G42" s="252" t="s">
        <v>226</v>
      </c>
      <c r="H42" s="253">
        <v>0</v>
      </c>
      <c r="I42" s="253">
        <v>0</v>
      </c>
    </row>
    <row r="43" spans="1:9" s="249" customFormat="1" ht="25.5">
      <c r="A43" s="598"/>
      <c r="B43" s="626"/>
      <c r="C43" s="600"/>
      <c r="D43" s="600"/>
      <c r="E43" s="600"/>
      <c r="F43" s="600"/>
      <c r="G43" s="252" t="s">
        <v>470</v>
      </c>
      <c r="H43" s="253">
        <v>0</v>
      </c>
      <c r="I43" s="253">
        <v>0</v>
      </c>
    </row>
    <row r="44" spans="1:9" s="249" customFormat="1" ht="38.25">
      <c r="A44" s="598"/>
      <c r="B44" s="630" t="s">
        <v>461</v>
      </c>
      <c r="C44" s="600"/>
      <c r="D44" s="600"/>
      <c r="E44" s="600"/>
      <c r="F44" s="600"/>
      <c r="G44" s="252" t="s">
        <v>228</v>
      </c>
      <c r="H44" s="253">
        <v>0</v>
      </c>
      <c r="I44" s="253">
        <v>0</v>
      </c>
    </row>
    <row r="45" spans="1:9" s="249" customFormat="1" ht="12.75">
      <c r="A45" s="598"/>
      <c r="B45" s="630"/>
      <c r="C45" s="600"/>
      <c r="D45" s="600"/>
      <c r="E45" s="600"/>
      <c r="F45" s="600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98"/>
      <c r="B46" s="254"/>
      <c r="C46" s="600"/>
      <c r="D46" s="600"/>
      <c r="E46" s="600"/>
      <c r="F46" s="600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98"/>
      <c r="B47" s="254"/>
      <c r="C47" s="600"/>
      <c r="D47" s="600"/>
      <c r="E47" s="600"/>
      <c r="F47" s="600"/>
      <c r="G47" s="252" t="s">
        <v>470</v>
      </c>
      <c r="H47" s="253">
        <v>0</v>
      </c>
      <c r="I47" s="253">
        <v>0</v>
      </c>
    </row>
    <row r="48" spans="1:9" s="249" customFormat="1" ht="38.25">
      <c r="A48" s="598"/>
      <c r="B48" s="254"/>
      <c r="C48" s="600"/>
      <c r="D48" s="600"/>
      <c r="E48" s="600"/>
      <c r="F48" s="600"/>
      <c r="G48" s="252" t="s">
        <v>228</v>
      </c>
      <c r="H48" s="253">
        <v>2998834</v>
      </c>
      <c r="I48" s="255">
        <v>1552606</v>
      </c>
    </row>
    <row r="49" spans="1:9" s="249" customFormat="1" ht="45">
      <c r="A49" s="607"/>
      <c r="B49" s="263"/>
      <c r="C49" s="608"/>
      <c r="D49" s="608"/>
      <c r="E49" s="608"/>
      <c r="F49" s="608"/>
      <c r="G49" s="256" t="s">
        <v>510</v>
      </c>
      <c r="H49" s="253">
        <v>0</v>
      </c>
      <c r="I49" s="253">
        <v>0</v>
      </c>
    </row>
    <row r="50" spans="1:9" s="249" customFormat="1" ht="12.75">
      <c r="A50" s="597">
        <v>5</v>
      </c>
      <c r="B50" s="627" t="s">
        <v>574</v>
      </c>
      <c r="C50" s="599" t="s">
        <v>458</v>
      </c>
      <c r="D50" s="604" t="s">
        <v>130</v>
      </c>
      <c r="E50" s="599">
        <v>801</v>
      </c>
      <c r="F50" s="599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98"/>
      <c r="B51" s="602"/>
      <c r="C51" s="600"/>
      <c r="D51" s="605"/>
      <c r="E51" s="600"/>
      <c r="F51" s="600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98"/>
      <c r="B52" s="602" t="s">
        <v>575</v>
      </c>
      <c r="C52" s="600"/>
      <c r="D52" s="605"/>
      <c r="E52" s="600"/>
      <c r="F52" s="600"/>
      <c r="G52" s="252" t="s">
        <v>226</v>
      </c>
      <c r="H52" s="253"/>
      <c r="I52" s="253"/>
    </row>
    <row r="53" spans="1:9" s="249" customFormat="1" ht="25.5">
      <c r="A53" s="598"/>
      <c r="B53" s="602"/>
      <c r="C53" s="600"/>
      <c r="D53" s="605"/>
      <c r="E53" s="600"/>
      <c r="F53" s="600"/>
      <c r="G53" s="252" t="s">
        <v>470</v>
      </c>
      <c r="H53" s="253">
        <v>0</v>
      </c>
      <c r="I53" s="253">
        <v>0</v>
      </c>
    </row>
    <row r="54" spans="1:9" s="249" customFormat="1" ht="38.25">
      <c r="A54" s="598"/>
      <c r="B54" s="602"/>
      <c r="C54" s="600"/>
      <c r="D54" s="605"/>
      <c r="E54" s="600"/>
      <c r="F54" s="600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98"/>
      <c r="B55" s="602"/>
      <c r="C55" s="600"/>
      <c r="D55" s="605"/>
      <c r="E55" s="600"/>
      <c r="F55" s="600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98"/>
      <c r="B56" s="602"/>
      <c r="C56" s="600"/>
      <c r="D56" s="605"/>
      <c r="E56" s="600"/>
      <c r="F56" s="600"/>
      <c r="G56" s="252" t="s">
        <v>226</v>
      </c>
      <c r="H56" s="253">
        <v>0</v>
      </c>
      <c r="I56" s="253">
        <v>0</v>
      </c>
    </row>
    <row r="57" spans="1:9" s="249" customFormat="1" ht="25.5">
      <c r="A57" s="598"/>
      <c r="B57" s="602"/>
      <c r="C57" s="600"/>
      <c r="D57" s="605"/>
      <c r="E57" s="600"/>
      <c r="F57" s="600"/>
      <c r="G57" s="252" t="s">
        <v>470</v>
      </c>
      <c r="H57" s="253">
        <v>0</v>
      </c>
      <c r="I57" s="253">
        <v>0</v>
      </c>
    </row>
    <row r="58" spans="1:9" s="249" customFormat="1" ht="38.25">
      <c r="A58" s="598"/>
      <c r="B58" s="602"/>
      <c r="C58" s="600"/>
      <c r="D58" s="605"/>
      <c r="E58" s="600"/>
      <c r="F58" s="600"/>
      <c r="G58" s="252" t="s">
        <v>228</v>
      </c>
      <c r="H58" s="253">
        <v>0</v>
      </c>
      <c r="I58" s="253">
        <v>0</v>
      </c>
    </row>
    <row r="59" spans="1:9" s="249" customFormat="1" ht="45">
      <c r="A59" s="607"/>
      <c r="B59" s="624"/>
      <c r="C59" s="608"/>
      <c r="D59" s="609"/>
      <c r="E59" s="608"/>
      <c r="F59" s="608"/>
      <c r="G59" s="256" t="s">
        <v>510</v>
      </c>
      <c r="H59" s="253">
        <v>0</v>
      </c>
      <c r="I59" s="253">
        <v>0</v>
      </c>
    </row>
    <row r="60" spans="1:9" s="249" customFormat="1" ht="12.75">
      <c r="A60" s="597">
        <v>6</v>
      </c>
      <c r="B60" s="627" t="s">
        <v>574</v>
      </c>
      <c r="C60" s="599">
        <v>2011</v>
      </c>
      <c r="D60" s="604" t="s">
        <v>728</v>
      </c>
      <c r="E60" s="599">
        <v>801</v>
      </c>
      <c r="F60" s="599">
        <v>80130</v>
      </c>
      <c r="G60" s="247" t="s">
        <v>235</v>
      </c>
      <c r="H60" s="248">
        <f>SUM(H61,H65)</f>
        <v>168915</v>
      </c>
      <c r="I60" s="248">
        <f>SUM(I61,I65)</f>
        <v>168915</v>
      </c>
    </row>
    <row r="61" spans="1:9" s="249" customFormat="1" ht="12.75">
      <c r="A61" s="598"/>
      <c r="B61" s="602"/>
      <c r="C61" s="600"/>
      <c r="D61" s="605"/>
      <c r="E61" s="600"/>
      <c r="F61" s="600"/>
      <c r="G61" s="250" t="s">
        <v>509</v>
      </c>
      <c r="H61" s="251">
        <f>SUM(H62:H64)</f>
        <v>168915</v>
      </c>
      <c r="I61" s="251">
        <f>SUM(I62:I64)</f>
        <v>168915</v>
      </c>
    </row>
    <row r="62" spans="1:9" s="249" customFormat="1" ht="25.5">
      <c r="A62" s="598"/>
      <c r="B62" s="602" t="s">
        <v>729</v>
      </c>
      <c r="C62" s="600"/>
      <c r="D62" s="605"/>
      <c r="E62" s="600"/>
      <c r="F62" s="600"/>
      <c r="G62" s="252" t="s">
        <v>226</v>
      </c>
      <c r="H62" s="253">
        <v>12082</v>
      </c>
      <c r="I62" s="253">
        <v>12082</v>
      </c>
    </row>
    <row r="63" spans="1:9" s="249" customFormat="1" ht="25.5">
      <c r="A63" s="598"/>
      <c r="B63" s="602"/>
      <c r="C63" s="600"/>
      <c r="D63" s="605"/>
      <c r="E63" s="600"/>
      <c r="F63" s="600"/>
      <c r="G63" s="252" t="s">
        <v>470</v>
      </c>
      <c r="H63" s="253">
        <v>0</v>
      </c>
      <c r="I63" s="253">
        <v>0</v>
      </c>
    </row>
    <row r="64" spans="1:9" s="249" customFormat="1" ht="38.25">
      <c r="A64" s="598"/>
      <c r="B64" s="602"/>
      <c r="C64" s="600"/>
      <c r="D64" s="605"/>
      <c r="E64" s="600"/>
      <c r="F64" s="600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98"/>
      <c r="B65" s="602"/>
      <c r="C65" s="600"/>
      <c r="D65" s="605"/>
      <c r="E65" s="600"/>
      <c r="F65" s="600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98"/>
      <c r="B66" s="602"/>
      <c r="C66" s="600"/>
      <c r="D66" s="605"/>
      <c r="E66" s="600"/>
      <c r="F66" s="600"/>
      <c r="G66" s="252" t="s">
        <v>226</v>
      </c>
      <c r="H66" s="253">
        <v>0</v>
      </c>
      <c r="I66" s="253">
        <v>0</v>
      </c>
    </row>
    <row r="67" spans="1:9" s="249" customFormat="1" ht="25.5">
      <c r="A67" s="598"/>
      <c r="B67" s="602"/>
      <c r="C67" s="600"/>
      <c r="D67" s="605"/>
      <c r="E67" s="600"/>
      <c r="F67" s="600"/>
      <c r="G67" s="252" t="s">
        <v>470</v>
      </c>
      <c r="H67" s="253">
        <v>0</v>
      </c>
      <c r="I67" s="253">
        <v>0</v>
      </c>
    </row>
    <row r="68" spans="1:9" s="249" customFormat="1" ht="38.25">
      <c r="A68" s="598"/>
      <c r="B68" s="602"/>
      <c r="C68" s="600"/>
      <c r="D68" s="605"/>
      <c r="E68" s="600"/>
      <c r="F68" s="600"/>
      <c r="G68" s="252" t="s">
        <v>228</v>
      </c>
      <c r="H68" s="253">
        <v>0</v>
      </c>
      <c r="I68" s="253">
        <v>0</v>
      </c>
    </row>
    <row r="69" spans="1:9" s="249" customFormat="1" ht="45">
      <c r="A69" s="607"/>
      <c r="B69" s="624"/>
      <c r="C69" s="608"/>
      <c r="D69" s="609"/>
      <c r="E69" s="608"/>
      <c r="F69" s="608"/>
      <c r="G69" s="256" t="s">
        <v>510</v>
      </c>
      <c r="H69" s="253">
        <v>0</v>
      </c>
      <c r="I69" s="253">
        <v>0</v>
      </c>
    </row>
    <row r="70" spans="1:9" s="249" customFormat="1" ht="12.75">
      <c r="A70" s="597">
        <v>7</v>
      </c>
      <c r="B70" s="627" t="s">
        <v>574</v>
      </c>
      <c r="C70" s="599">
        <v>2011</v>
      </c>
      <c r="D70" s="604" t="s">
        <v>728</v>
      </c>
      <c r="E70" s="599">
        <v>801</v>
      </c>
      <c r="F70" s="599">
        <v>80130</v>
      </c>
      <c r="G70" s="247" t="s">
        <v>235</v>
      </c>
      <c r="H70" s="248">
        <f>SUM(H71,H75)</f>
        <v>363003</v>
      </c>
      <c r="I70" s="248">
        <f>SUM(I71,I75)</f>
        <v>363003</v>
      </c>
    </row>
    <row r="71" spans="1:9" s="249" customFormat="1" ht="12.75">
      <c r="A71" s="598"/>
      <c r="B71" s="602"/>
      <c r="C71" s="600"/>
      <c r="D71" s="605"/>
      <c r="E71" s="600"/>
      <c r="F71" s="600"/>
      <c r="G71" s="250" t="s">
        <v>509</v>
      </c>
      <c r="H71" s="251">
        <f>SUM(H72:H74)</f>
        <v>363003</v>
      </c>
      <c r="I71" s="251">
        <f>SUM(I72:I74)</f>
        <v>363003</v>
      </c>
    </row>
    <row r="72" spans="1:9" s="249" customFormat="1" ht="25.5">
      <c r="A72" s="598"/>
      <c r="B72" s="628" t="s">
        <v>730</v>
      </c>
      <c r="C72" s="600"/>
      <c r="D72" s="605"/>
      <c r="E72" s="600"/>
      <c r="F72" s="600"/>
      <c r="G72" s="252" t="s">
        <v>226</v>
      </c>
      <c r="H72" s="253">
        <v>31771</v>
      </c>
      <c r="I72" s="253">
        <v>31771</v>
      </c>
    </row>
    <row r="73" spans="1:9" s="249" customFormat="1" ht="25.5">
      <c r="A73" s="598"/>
      <c r="B73" s="628"/>
      <c r="C73" s="600"/>
      <c r="D73" s="605"/>
      <c r="E73" s="600"/>
      <c r="F73" s="600"/>
      <c r="G73" s="252" t="s">
        <v>470</v>
      </c>
      <c r="H73" s="253">
        <v>0</v>
      </c>
      <c r="I73" s="253">
        <v>0</v>
      </c>
    </row>
    <row r="74" spans="1:9" s="249" customFormat="1" ht="38.25">
      <c r="A74" s="598"/>
      <c r="B74" s="628"/>
      <c r="C74" s="600"/>
      <c r="D74" s="605"/>
      <c r="E74" s="600"/>
      <c r="F74" s="600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98"/>
      <c r="B75" s="628"/>
      <c r="C75" s="600"/>
      <c r="D75" s="605"/>
      <c r="E75" s="600"/>
      <c r="F75" s="600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98"/>
      <c r="B76" s="628"/>
      <c r="C76" s="600"/>
      <c r="D76" s="605"/>
      <c r="E76" s="600"/>
      <c r="F76" s="600"/>
      <c r="G76" s="252" t="s">
        <v>226</v>
      </c>
      <c r="H76" s="253">
        <v>0</v>
      </c>
      <c r="I76" s="253">
        <v>0</v>
      </c>
    </row>
    <row r="77" spans="1:9" s="249" customFormat="1" ht="25.5">
      <c r="A77" s="598"/>
      <c r="B77" s="628"/>
      <c r="C77" s="600"/>
      <c r="D77" s="605"/>
      <c r="E77" s="600"/>
      <c r="F77" s="600"/>
      <c r="G77" s="252" t="s">
        <v>470</v>
      </c>
      <c r="H77" s="253">
        <v>0</v>
      </c>
      <c r="I77" s="253">
        <v>0</v>
      </c>
    </row>
    <row r="78" spans="1:9" s="249" customFormat="1" ht="38.25">
      <c r="A78" s="598"/>
      <c r="B78" s="628"/>
      <c r="C78" s="600"/>
      <c r="D78" s="605"/>
      <c r="E78" s="600"/>
      <c r="F78" s="600"/>
      <c r="G78" s="252" t="s">
        <v>228</v>
      </c>
      <c r="H78" s="253">
        <v>0</v>
      </c>
      <c r="I78" s="253">
        <v>0</v>
      </c>
    </row>
    <row r="79" spans="1:9" s="249" customFormat="1" ht="45">
      <c r="A79" s="607"/>
      <c r="B79" s="629"/>
      <c r="C79" s="608"/>
      <c r="D79" s="609"/>
      <c r="E79" s="608"/>
      <c r="F79" s="608"/>
      <c r="G79" s="256" t="s">
        <v>510</v>
      </c>
      <c r="H79" s="253">
        <v>0</v>
      </c>
      <c r="I79" s="253">
        <v>0</v>
      </c>
    </row>
    <row r="80" spans="1:9" s="249" customFormat="1" ht="25.5">
      <c r="A80" s="597">
        <v>8</v>
      </c>
      <c r="B80" s="246" t="s">
        <v>576</v>
      </c>
      <c r="C80" s="599" t="s">
        <v>112</v>
      </c>
      <c r="D80" s="599" t="s">
        <v>154</v>
      </c>
      <c r="E80" s="599">
        <v>853</v>
      </c>
      <c r="F80" s="599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98"/>
      <c r="B81" s="601" t="s">
        <v>577</v>
      </c>
      <c r="C81" s="600"/>
      <c r="D81" s="600"/>
      <c r="E81" s="600"/>
      <c r="F81" s="600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98"/>
      <c r="B82" s="601"/>
      <c r="C82" s="600"/>
      <c r="D82" s="600"/>
      <c r="E82" s="600"/>
      <c r="F82" s="600"/>
      <c r="G82" s="252" t="s">
        <v>226</v>
      </c>
      <c r="H82" s="253">
        <v>12000</v>
      </c>
      <c r="I82" s="253">
        <v>6000</v>
      </c>
    </row>
    <row r="83" spans="1:9" s="249" customFormat="1" ht="38.25">
      <c r="A83" s="598"/>
      <c r="B83" s="254" t="s">
        <v>578</v>
      </c>
      <c r="C83" s="600"/>
      <c r="D83" s="600"/>
      <c r="E83" s="600"/>
      <c r="F83" s="600"/>
      <c r="G83" s="252" t="s">
        <v>470</v>
      </c>
      <c r="H83" s="253">
        <v>4247</v>
      </c>
      <c r="I83" s="253">
        <v>1415</v>
      </c>
    </row>
    <row r="84" spans="1:9" s="249" customFormat="1" ht="38.25">
      <c r="A84" s="598"/>
      <c r="B84" s="602" t="s">
        <v>579</v>
      </c>
      <c r="C84" s="600"/>
      <c r="D84" s="600"/>
      <c r="E84" s="600"/>
      <c r="F84" s="600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98"/>
      <c r="B85" s="602"/>
      <c r="C85" s="600"/>
      <c r="D85" s="600"/>
      <c r="E85" s="600"/>
      <c r="F85" s="600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98"/>
      <c r="B86" s="602"/>
      <c r="C86" s="600"/>
      <c r="D86" s="600"/>
      <c r="E86" s="600"/>
      <c r="F86" s="600"/>
      <c r="G86" s="252" t="s">
        <v>226</v>
      </c>
      <c r="H86" s="253">
        <v>0</v>
      </c>
      <c r="I86" s="253">
        <v>0</v>
      </c>
    </row>
    <row r="87" spans="1:9" s="249" customFormat="1" ht="25.5">
      <c r="A87" s="598"/>
      <c r="B87" s="602"/>
      <c r="C87" s="600"/>
      <c r="D87" s="600"/>
      <c r="E87" s="600"/>
      <c r="F87" s="600"/>
      <c r="G87" s="252" t="s">
        <v>470</v>
      </c>
      <c r="H87" s="253">
        <v>0</v>
      </c>
      <c r="I87" s="253">
        <v>0</v>
      </c>
    </row>
    <row r="88" spans="1:9" s="249" customFormat="1" ht="38.25">
      <c r="A88" s="598"/>
      <c r="B88" s="602"/>
      <c r="C88" s="600"/>
      <c r="D88" s="600"/>
      <c r="E88" s="600"/>
      <c r="F88" s="600"/>
      <c r="G88" s="252" t="s">
        <v>228</v>
      </c>
      <c r="H88" s="253">
        <v>0</v>
      </c>
      <c r="I88" s="253">
        <v>0</v>
      </c>
    </row>
    <row r="89" spans="1:9" s="249" customFormat="1" ht="45">
      <c r="A89" s="607"/>
      <c r="B89" s="624"/>
      <c r="C89" s="608"/>
      <c r="D89" s="608"/>
      <c r="E89" s="608"/>
      <c r="F89" s="608"/>
      <c r="G89" s="256" t="s">
        <v>510</v>
      </c>
      <c r="H89" s="253">
        <v>0</v>
      </c>
      <c r="I89" s="253">
        <v>0</v>
      </c>
    </row>
    <row r="90" spans="1:9" ht="25.5">
      <c r="A90" s="616">
        <v>9</v>
      </c>
      <c r="B90" s="204" t="s">
        <v>576</v>
      </c>
      <c r="C90" s="619" t="s">
        <v>458</v>
      </c>
      <c r="D90" s="619" t="s">
        <v>469</v>
      </c>
      <c r="E90" s="619">
        <v>853</v>
      </c>
      <c r="F90" s="619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617"/>
      <c r="B91" s="622" t="s">
        <v>580</v>
      </c>
      <c r="C91" s="620"/>
      <c r="D91" s="620"/>
      <c r="E91" s="620"/>
      <c r="F91" s="620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617"/>
      <c r="B92" s="622"/>
      <c r="C92" s="620"/>
      <c r="D92" s="620"/>
      <c r="E92" s="620"/>
      <c r="F92" s="620"/>
      <c r="G92" s="202" t="s">
        <v>226</v>
      </c>
      <c r="H92" s="203">
        <v>14440</v>
      </c>
      <c r="I92" s="203">
        <v>14440</v>
      </c>
    </row>
    <row r="93" spans="1:9" ht="25.5">
      <c r="A93" s="617"/>
      <c r="B93" s="623" t="s">
        <v>581</v>
      </c>
      <c r="C93" s="620"/>
      <c r="D93" s="620"/>
      <c r="E93" s="620"/>
      <c r="F93" s="620"/>
      <c r="G93" s="202" t="s">
        <v>470</v>
      </c>
      <c r="H93" s="203">
        <v>0</v>
      </c>
      <c r="I93" s="203">
        <v>0</v>
      </c>
    </row>
    <row r="94" spans="1:9" ht="38.25">
      <c r="A94" s="617"/>
      <c r="B94" s="623"/>
      <c r="C94" s="620"/>
      <c r="D94" s="620"/>
      <c r="E94" s="620"/>
      <c r="F94" s="620"/>
      <c r="G94" s="202" t="s">
        <v>228</v>
      </c>
      <c r="H94" s="203">
        <v>235944</v>
      </c>
      <c r="I94" s="203">
        <v>18709</v>
      </c>
    </row>
    <row r="95" spans="1:9" ht="12.75">
      <c r="A95" s="617"/>
      <c r="B95" s="205" t="s">
        <v>582</v>
      </c>
      <c r="C95" s="620"/>
      <c r="D95" s="620"/>
      <c r="E95" s="620"/>
      <c r="F95" s="620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617"/>
      <c r="B96" s="205"/>
      <c r="C96" s="620"/>
      <c r="D96" s="620"/>
      <c r="E96" s="620"/>
      <c r="F96" s="620"/>
      <c r="G96" s="202" t="s">
        <v>226</v>
      </c>
      <c r="H96" s="203">
        <v>0</v>
      </c>
      <c r="I96" s="203">
        <v>0</v>
      </c>
    </row>
    <row r="97" spans="1:9" ht="25.5">
      <c r="A97" s="617"/>
      <c r="B97" s="205"/>
      <c r="C97" s="620"/>
      <c r="D97" s="620"/>
      <c r="E97" s="620"/>
      <c r="F97" s="620"/>
      <c r="G97" s="202" t="s">
        <v>470</v>
      </c>
      <c r="H97" s="203">
        <v>0</v>
      </c>
      <c r="I97" s="203">
        <v>0</v>
      </c>
    </row>
    <row r="98" spans="1:9" ht="38.25">
      <c r="A98" s="617"/>
      <c r="B98" s="205"/>
      <c r="C98" s="620"/>
      <c r="D98" s="620"/>
      <c r="E98" s="620"/>
      <c r="F98" s="620"/>
      <c r="G98" s="202" t="s">
        <v>228</v>
      </c>
      <c r="H98" s="203">
        <v>0</v>
      </c>
      <c r="I98" s="203">
        <v>0</v>
      </c>
    </row>
    <row r="99" spans="1:9" ht="45">
      <c r="A99" s="618"/>
      <c r="B99" s="205"/>
      <c r="C99" s="620"/>
      <c r="D99" s="621"/>
      <c r="E99" s="621"/>
      <c r="F99" s="621"/>
      <c r="G99" s="210" t="s">
        <v>510</v>
      </c>
      <c r="H99" s="203">
        <v>0</v>
      </c>
      <c r="I99" s="203">
        <v>0</v>
      </c>
    </row>
    <row r="100" spans="1:9" s="249" customFormat="1" ht="25.5">
      <c r="A100" s="597">
        <v>10</v>
      </c>
      <c r="B100" s="246" t="s">
        <v>576</v>
      </c>
      <c r="C100" s="599" t="s">
        <v>541</v>
      </c>
      <c r="D100" s="599" t="s">
        <v>469</v>
      </c>
      <c r="E100" s="599">
        <v>853</v>
      </c>
      <c r="F100" s="599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98"/>
      <c r="B101" s="601" t="s">
        <v>583</v>
      </c>
      <c r="C101" s="600"/>
      <c r="D101" s="600"/>
      <c r="E101" s="600"/>
      <c r="F101" s="600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98"/>
      <c r="B102" s="601"/>
      <c r="C102" s="600"/>
      <c r="D102" s="600"/>
      <c r="E102" s="600"/>
      <c r="F102" s="600"/>
      <c r="G102" s="252" t="s">
        <v>226</v>
      </c>
      <c r="H102" s="253">
        <v>0</v>
      </c>
      <c r="I102" s="253">
        <v>0</v>
      </c>
    </row>
    <row r="103" spans="1:9" s="249" customFormat="1" ht="25.5">
      <c r="A103" s="598"/>
      <c r="B103" s="602" t="s">
        <v>584</v>
      </c>
      <c r="C103" s="600"/>
      <c r="D103" s="600"/>
      <c r="E103" s="600"/>
      <c r="F103" s="600"/>
      <c r="G103" s="252" t="s">
        <v>470</v>
      </c>
      <c r="H103" s="253">
        <v>0</v>
      </c>
      <c r="I103" s="255">
        <v>0</v>
      </c>
    </row>
    <row r="104" spans="1:9" s="249" customFormat="1" ht="38.25">
      <c r="A104" s="598"/>
      <c r="B104" s="602"/>
      <c r="C104" s="600"/>
      <c r="D104" s="600"/>
      <c r="E104" s="600"/>
      <c r="F104" s="600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98"/>
      <c r="B105" s="602" t="s">
        <v>585</v>
      </c>
      <c r="C105" s="600"/>
      <c r="D105" s="600"/>
      <c r="E105" s="600"/>
      <c r="F105" s="600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98"/>
      <c r="B106" s="602"/>
      <c r="C106" s="600"/>
      <c r="D106" s="600"/>
      <c r="E106" s="600"/>
      <c r="F106" s="600"/>
      <c r="G106" s="252" t="s">
        <v>226</v>
      </c>
      <c r="H106" s="253">
        <v>0</v>
      </c>
      <c r="I106" s="253">
        <v>0</v>
      </c>
    </row>
    <row r="107" spans="1:9" s="249" customFormat="1" ht="25.5">
      <c r="A107" s="598"/>
      <c r="B107" s="602"/>
      <c r="C107" s="600"/>
      <c r="D107" s="600"/>
      <c r="E107" s="600"/>
      <c r="F107" s="600"/>
      <c r="G107" s="252" t="s">
        <v>470</v>
      </c>
      <c r="H107" s="253">
        <v>0</v>
      </c>
      <c r="I107" s="253">
        <v>0</v>
      </c>
    </row>
    <row r="108" spans="1:9" s="249" customFormat="1" ht="38.25">
      <c r="A108" s="598"/>
      <c r="B108" s="602"/>
      <c r="C108" s="600"/>
      <c r="D108" s="600"/>
      <c r="E108" s="600"/>
      <c r="F108" s="600"/>
      <c r="G108" s="252" t="s">
        <v>228</v>
      </c>
      <c r="H108" s="253">
        <v>0</v>
      </c>
      <c r="I108" s="253">
        <v>0</v>
      </c>
    </row>
    <row r="109" spans="1:9" s="249" customFormat="1" ht="45">
      <c r="A109" s="598"/>
      <c r="B109" s="602"/>
      <c r="C109" s="600"/>
      <c r="D109" s="600"/>
      <c r="E109" s="600"/>
      <c r="F109" s="600"/>
      <c r="G109" s="256" t="s">
        <v>510</v>
      </c>
      <c r="H109" s="253">
        <v>0</v>
      </c>
      <c r="I109" s="253">
        <v>0</v>
      </c>
    </row>
    <row r="110" spans="1:9" s="249" customFormat="1" ht="25.5">
      <c r="A110" s="597">
        <v>11</v>
      </c>
      <c r="B110" s="246" t="s">
        <v>576</v>
      </c>
      <c r="C110" s="599" t="s">
        <v>753</v>
      </c>
      <c r="D110" s="599" t="s">
        <v>469</v>
      </c>
      <c r="E110" s="599">
        <v>853</v>
      </c>
      <c r="F110" s="599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98"/>
      <c r="B111" s="601" t="s">
        <v>583</v>
      </c>
      <c r="C111" s="600"/>
      <c r="D111" s="600"/>
      <c r="E111" s="600"/>
      <c r="F111" s="600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98"/>
      <c r="B112" s="601"/>
      <c r="C112" s="600"/>
      <c r="D112" s="600"/>
      <c r="E112" s="600"/>
      <c r="F112" s="600"/>
      <c r="G112" s="252" t="s">
        <v>226</v>
      </c>
      <c r="H112" s="253">
        <v>0</v>
      </c>
      <c r="I112" s="253">
        <v>0</v>
      </c>
    </row>
    <row r="113" spans="1:9" s="249" customFormat="1" ht="25.5">
      <c r="A113" s="598"/>
      <c r="B113" s="602" t="s">
        <v>751</v>
      </c>
      <c r="C113" s="600"/>
      <c r="D113" s="600"/>
      <c r="E113" s="600"/>
      <c r="F113" s="600"/>
      <c r="G113" s="252" t="s">
        <v>470</v>
      </c>
      <c r="H113" s="253">
        <v>0</v>
      </c>
      <c r="I113" s="255">
        <v>0</v>
      </c>
    </row>
    <row r="114" spans="1:9" s="249" customFormat="1" ht="38.25">
      <c r="A114" s="598"/>
      <c r="B114" s="602"/>
      <c r="C114" s="600"/>
      <c r="D114" s="600"/>
      <c r="E114" s="600"/>
      <c r="F114" s="600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98"/>
      <c r="B115" s="602" t="s">
        <v>752</v>
      </c>
      <c r="C115" s="600"/>
      <c r="D115" s="600"/>
      <c r="E115" s="600"/>
      <c r="F115" s="600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98"/>
      <c r="B116" s="602"/>
      <c r="C116" s="600"/>
      <c r="D116" s="600"/>
      <c r="E116" s="600"/>
      <c r="F116" s="600"/>
      <c r="G116" s="252" t="s">
        <v>226</v>
      </c>
      <c r="H116" s="253">
        <v>0</v>
      </c>
      <c r="I116" s="253">
        <v>0</v>
      </c>
    </row>
    <row r="117" spans="1:9" s="249" customFormat="1" ht="25.5">
      <c r="A117" s="598"/>
      <c r="B117" s="602"/>
      <c r="C117" s="600"/>
      <c r="D117" s="600"/>
      <c r="E117" s="600"/>
      <c r="F117" s="600"/>
      <c r="G117" s="252" t="s">
        <v>470</v>
      </c>
      <c r="H117" s="253">
        <v>0</v>
      </c>
      <c r="I117" s="253">
        <v>0</v>
      </c>
    </row>
    <row r="118" spans="1:9" s="249" customFormat="1" ht="38.25">
      <c r="A118" s="598"/>
      <c r="B118" s="602"/>
      <c r="C118" s="600"/>
      <c r="D118" s="600"/>
      <c r="E118" s="600"/>
      <c r="F118" s="600"/>
      <c r="G118" s="252" t="s">
        <v>228</v>
      </c>
      <c r="H118" s="253">
        <v>0</v>
      </c>
      <c r="I118" s="253">
        <v>0</v>
      </c>
    </row>
    <row r="119" spans="1:9" s="249" customFormat="1" ht="45">
      <c r="A119" s="598"/>
      <c r="B119" s="602"/>
      <c r="C119" s="600"/>
      <c r="D119" s="600"/>
      <c r="E119" s="600"/>
      <c r="F119" s="600"/>
      <c r="G119" s="256" t="s">
        <v>510</v>
      </c>
      <c r="H119" s="253">
        <v>0</v>
      </c>
      <c r="I119" s="253">
        <v>0</v>
      </c>
    </row>
    <row r="120" spans="1:9" s="249" customFormat="1" ht="25.5">
      <c r="A120" s="597">
        <v>12</v>
      </c>
      <c r="B120" s="246" t="s">
        <v>576</v>
      </c>
      <c r="C120" s="599" t="s">
        <v>112</v>
      </c>
      <c r="D120" s="604" t="s">
        <v>542</v>
      </c>
      <c r="E120" s="599">
        <v>853</v>
      </c>
      <c r="F120" s="599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98"/>
      <c r="B121" s="601" t="s">
        <v>577</v>
      </c>
      <c r="C121" s="600"/>
      <c r="D121" s="605"/>
      <c r="E121" s="600"/>
      <c r="F121" s="600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98"/>
      <c r="B122" s="601"/>
      <c r="C122" s="600"/>
      <c r="D122" s="605"/>
      <c r="E122" s="600"/>
      <c r="F122" s="600"/>
      <c r="G122" s="252" t="s">
        <v>226</v>
      </c>
      <c r="H122" s="253">
        <v>481</v>
      </c>
      <c r="I122" s="253">
        <v>481</v>
      </c>
    </row>
    <row r="123" spans="1:9" s="249" customFormat="1" ht="25.5">
      <c r="A123" s="598"/>
      <c r="B123" s="602" t="s">
        <v>578</v>
      </c>
      <c r="C123" s="600"/>
      <c r="D123" s="605"/>
      <c r="E123" s="600"/>
      <c r="F123" s="600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98"/>
      <c r="B124" s="602"/>
      <c r="C124" s="600"/>
      <c r="D124" s="605"/>
      <c r="E124" s="600"/>
      <c r="F124" s="600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98"/>
      <c r="B125" s="602" t="s">
        <v>586</v>
      </c>
      <c r="C125" s="600"/>
      <c r="D125" s="605"/>
      <c r="E125" s="600"/>
      <c r="F125" s="600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98"/>
      <c r="B126" s="602"/>
      <c r="C126" s="600"/>
      <c r="D126" s="605"/>
      <c r="E126" s="600"/>
      <c r="F126" s="600"/>
      <c r="G126" s="252" t="s">
        <v>226</v>
      </c>
      <c r="H126" s="253">
        <v>0</v>
      </c>
      <c r="I126" s="253">
        <v>0</v>
      </c>
    </row>
    <row r="127" spans="1:9" s="249" customFormat="1" ht="25.5">
      <c r="A127" s="598"/>
      <c r="B127" s="602"/>
      <c r="C127" s="600"/>
      <c r="D127" s="605"/>
      <c r="E127" s="600"/>
      <c r="F127" s="600"/>
      <c r="G127" s="252" t="s">
        <v>470</v>
      </c>
      <c r="H127" s="253">
        <v>0</v>
      </c>
      <c r="I127" s="253">
        <v>0</v>
      </c>
    </row>
    <row r="128" spans="1:9" s="249" customFormat="1" ht="38.25">
      <c r="A128" s="598"/>
      <c r="B128" s="602"/>
      <c r="C128" s="600"/>
      <c r="D128" s="605"/>
      <c r="E128" s="600"/>
      <c r="F128" s="600"/>
      <c r="G128" s="252" t="s">
        <v>228</v>
      </c>
      <c r="H128" s="253">
        <v>0</v>
      </c>
      <c r="I128" s="253">
        <v>0</v>
      </c>
    </row>
    <row r="129" spans="1:9" s="249" customFormat="1" ht="45">
      <c r="A129" s="598"/>
      <c r="B129" s="602"/>
      <c r="C129" s="600"/>
      <c r="D129" s="605"/>
      <c r="E129" s="600"/>
      <c r="F129" s="600"/>
      <c r="G129" s="256" t="s">
        <v>510</v>
      </c>
      <c r="H129" s="253">
        <v>0</v>
      </c>
      <c r="I129" s="253">
        <v>0</v>
      </c>
    </row>
    <row r="130" spans="1:9" s="249" customFormat="1" ht="25.5">
      <c r="A130" s="597">
        <v>13</v>
      </c>
      <c r="B130" s="246" t="s">
        <v>576</v>
      </c>
      <c r="C130" s="599" t="s">
        <v>543</v>
      </c>
      <c r="D130" s="599" t="s">
        <v>544</v>
      </c>
      <c r="E130" s="599">
        <v>853</v>
      </c>
      <c r="F130" s="599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98"/>
      <c r="B131" s="601" t="s">
        <v>577</v>
      </c>
      <c r="C131" s="600"/>
      <c r="D131" s="600"/>
      <c r="E131" s="600"/>
      <c r="F131" s="600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98"/>
      <c r="B132" s="601"/>
      <c r="C132" s="600"/>
      <c r="D132" s="600"/>
      <c r="E132" s="600"/>
      <c r="F132" s="600"/>
      <c r="G132" s="252" t="s">
        <v>226</v>
      </c>
      <c r="H132" s="253">
        <v>0</v>
      </c>
      <c r="I132" s="253">
        <v>0</v>
      </c>
    </row>
    <row r="133" spans="1:9" s="249" customFormat="1" ht="25.5">
      <c r="A133" s="598"/>
      <c r="B133" s="602" t="s">
        <v>587</v>
      </c>
      <c r="C133" s="600"/>
      <c r="D133" s="600"/>
      <c r="E133" s="600"/>
      <c r="F133" s="600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98"/>
      <c r="B134" s="602"/>
      <c r="C134" s="600"/>
      <c r="D134" s="600"/>
      <c r="E134" s="600"/>
      <c r="F134" s="600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98"/>
      <c r="B135" s="602" t="s">
        <v>588</v>
      </c>
      <c r="C135" s="600"/>
      <c r="D135" s="600"/>
      <c r="E135" s="600"/>
      <c r="F135" s="600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98"/>
      <c r="B136" s="602"/>
      <c r="C136" s="600"/>
      <c r="D136" s="600"/>
      <c r="E136" s="600"/>
      <c r="F136" s="600"/>
      <c r="G136" s="252" t="s">
        <v>226</v>
      </c>
      <c r="H136" s="253">
        <v>0</v>
      </c>
      <c r="I136" s="253">
        <v>0</v>
      </c>
    </row>
    <row r="137" spans="1:9" s="249" customFormat="1" ht="25.5">
      <c r="A137" s="598"/>
      <c r="B137" s="602"/>
      <c r="C137" s="600"/>
      <c r="D137" s="600"/>
      <c r="E137" s="600"/>
      <c r="F137" s="600"/>
      <c r="G137" s="252" t="s">
        <v>470</v>
      </c>
      <c r="H137" s="253">
        <v>1455</v>
      </c>
      <c r="I137" s="253"/>
    </row>
    <row r="138" spans="1:9" s="249" customFormat="1" ht="38.25">
      <c r="A138" s="598"/>
      <c r="B138" s="602"/>
      <c r="C138" s="600"/>
      <c r="D138" s="600"/>
      <c r="E138" s="600"/>
      <c r="F138" s="600"/>
      <c r="G138" s="252" t="s">
        <v>228</v>
      </c>
      <c r="H138" s="253">
        <v>8246</v>
      </c>
      <c r="I138" s="253">
        <v>0</v>
      </c>
    </row>
    <row r="139" spans="1:9" s="249" customFormat="1" ht="45">
      <c r="A139" s="598"/>
      <c r="B139" s="602"/>
      <c r="C139" s="600"/>
      <c r="D139" s="600"/>
      <c r="E139" s="600"/>
      <c r="F139" s="600"/>
      <c r="G139" s="256" t="s">
        <v>510</v>
      </c>
      <c r="H139" s="253">
        <v>0</v>
      </c>
      <c r="I139" s="253">
        <v>0</v>
      </c>
    </row>
    <row r="140" spans="1:9" s="249" customFormat="1" ht="25.5">
      <c r="A140" s="597">
        <v>14</v>
      </c>
      <c r="B140" s="246" t="s">
        <v>576</v>
      </c>
      <c r="C140" s="599">
        <v>2011</v>
      </c>
      <c r="D140" s="599" t="s">
        <v>739</v>
      </c>
      <c r="E140" s="599">
        <v>853</v>
      </c>
      <c r="F140" s="599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98"/>
      <c r="B141" s="601" t="s">
        <v>736</v>
      </c>
      <c r="C141" s="600"/>
      <c r="D141" s="600"/>
      <c r="E141" s="600"/>
      <c r="F141" s="600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98"/>
      <c r="B142" s="601"/>
      <c r="C142" s="600"/>
      <c r="D142" s="600"/>
      <c r="E142" s="600"/>
      <c r="F142" s="600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98"/>
      <c r="B143" s="602" t="s">
        <v>737</v>
      </c>
      <c r="C143" s="600"/>
      <c r="D143" s="600"/>
      <c r="E143" s="600"/>
      <c r="F143" s="600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98"/>
      <c r="B144" s="602"/>
      <c r="C144" s="600"/>
      <c r="D144" s="600"/>
      <c r="E144" s="600"/>
      <c r="F144" s="600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98"/>
      <c r="B145" s="602" t="s">
        <v>738</v>
      </c>
      <c r="C145" s="600"/>
      <c r="D145" s="600"/>
      <c r="E145" s="600"/>
      <c r="F145" s="600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98"/>
      <c r="B146" s="602"/>
      <c r="C146" s="600"/>
      <c r="D146" s="600"/>
      <c r="E146" s="600"/>
      <c r="F146" s="600"/>
      <c r="G146" s="252" t="s">
        <v>226</v>
      </c>
      <c r="H146" s="253">
        <v>0</v>
      </c>
      <c r="I146" s="253">
        <v>0</v>
      </c>
    </row>
    <row r="147" spans="1:9" s="249" customFormat="1" ht="25.5">
      <c r="A147" s="598"/>
      <c r="B147" s="602"/>
      <c r="C147" s="600"/>
      <c r="D147" s="600"/>
      <c r="E147" s="600"/>
      <c r="F147" s="600"/>
      <c r="G147" s="252" t="s">
        <v>470</v>
      </c>
      <c r="H147" s="253">
        <v>0</v>
      </c>
      <c r="I147" s="253"/>
    </row>
    <row r="148" spans="1:9" s="249" customFormat="1" ht="38.25">
      <c r="A148" s="598"/>
      <c r="B148" s="602"/>
      <c r="C148" s="600"/>
      <c r="D148" s="600"/>
      <c r="E148" s="600"/>
      <c r="F148" s="600"/>
      <c r="G148" s="252" t="s">
        <v>228</v>
      </c>
      <c r="H148" s="253">
        <v>0</v>
      </c>
      <c r="I148" s="253">
        <v>0</v>
      </c>
    </row>
    <row r="149" spans="1:9" s="249" customFormat="1" ht="45">
      <c r="A149" s="598"/>
      <c r="B149" s="602"/>
      <c r="C149" s="600"/>
      <c r="D149" s="600"/>
      <c r="E149" s="600"/>
      <c r="F149" s="600"/>
      <c r="G149" s="256" t="s">
        <v>510</v>
      </c>
      <c r="H149" s="253">
        <v>0</v>
      </c>
      <c r="I149" s="253">
        <v>0</v>
      </c>
    </row>
    <row r="150" spans="1:9" s="249" customFormat="1" ht="25.5">
      <c r="A150" s="597">
        <v>15</v>
      </c>
      <c r="B150" s="246" t="s">
        <v>576</v>
      </c>
      <c r="C150" s="599" t="s">
        <v>812</v>
      </c>
      <c r="D150" s="599" t="s">
        <v>542</v>
      </c>
      <c r="E150" s="599">
        <v>853</v>
      </c>
      <c r="F150" s="599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98"/>
      <c r="B151" s="601" t="s">
        <v>577</v>
      </c>
      <c r="C151" s="600"/>
      <c r="D151" s="600"/>
      <c r="E151" s="600"/>
      <c r="F151" s="600"/>
      <c r="G151" s="250" t="s">
        <v>509</v>
      </c>
      <c r="H151" s="251">
        <f>SUM(H152:H154)</f>
        <v>175230</v>
      </c>
      <c r="I151" s="251">
        <f>SUM(I152:I154)</f>
        <v>65100</v>
      </c>
    </row>
    <row r="152" spans="1:9" s="249" customFormat="1" ht="25.5">
      <c r="A152" s="598"/>
      <c r="B152" s="601"/>
      <c r="C152" s="600"/>
      <c r="D152" s="600"/>
      <c r="E152" s="600"/>
      <c r="F152" s="600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98"/>
      <c r="B153" s="602" t="s">
        <v>578</v>
      </c>
      <c r="C153" s="600"/>
      <c r="D153" s="600"/>
      <c r="E153" s="600"/>
      <c r="F153" s="600"/>
      <c r="G153" s="252" t="s">
        <v>470</v>
      </c>
      <c r="H153" s="253">
        <f>4744-1800</f>
        <v>2944</v>
      </c>
      <c r="I153" s="253">
        <f>1953-1800</f>
        <v>153</v>
      </c>
    </row>
    <row r="154" spans="1:9" s="249" customFormat="1" ht="38.25">
      <c r="A154" s="598"/>
      <c r="B154" s="602"/>
      <c r="C154" s="600"/>
      <c r="D154" s="600"/>
      <c r="E154" s="600"/>
      <c r="F154" s="600"/>
      <c r="G154" s="252" t="s">
        <v>228</v>
      </c>
      <c r="H154" s="253">
        <f>182486-10200</f>
        <v>172286</v>
      </c>
      <c r="I154" s="253">
        <f>75147-10200</f>
        <v>64947</v>
      </c>
    </row>
    <row r="155" spans="1:9" s="249" customFormat="1" ht="12.75">
      <c r="A155" s="598"/>
      <c r="B155" s="602" t="s">
        <v>811</v>
      </c>
      <c r="C155" s="600"/>
      <c r="D155" s="600"/>
      <c r="E155" s="600"/>
      <c r="F155" s="600"/>
      <c r="G155" s="250" t="s">
        <v>511</v>
      </c>
      <c r="H155" s="251">
        <f>SUM(H156:H158)</f>
        <v>12000</v>
      </c>
      <c r="I155" s="251">
        <f>SUM(I156:I158)</f>
        <v>12000</v>
      </c>
    </row>
    <row r="156" spans="1:9" s="249" customFormat="1" ht="25.5">
      <c r="A156" s="598"/>
      <c r="B156" s="602"/>
      <c r="C156" s="600"/>
      <c r="D156" s="600"/>
      <c r="E156" s="600"/>
      <c r="F156" s="600"/>
      <c r="G156" s="252" t="s">
        <v>226</v>
      </c>
      <c r="H156" s="253">
        <v>0</v>
      </c>
      <c r="I156" s="253">
        <v>0</v>
      </c>
    </row>
    <row r="157" spans="1:9" s="249" customFormat="1" ht="25.5">
      <c r="A157" s="598"/>
      <c r="B157" s="602"/>
      <c r="C157" s="600"/>
      <c r="D157" s="600"/>
      <c r="E157" s="600"/>
      <c r="F157" s="600"/>
      <c r="G157" s="252" t="s">
        <v>470</v>
      </c>
      <c r="H157" s="253">
        <v>1800</v>
      </c>
      <c r="I157" s="253">
        <v>1800</v>
      </c>
    </row>
    <row r="158" spans="1:9" s="249" customFormat="1" ht="38.25">
      <c r="A158" s="598"/>
      <c r="B158" s="602"/>
      <c r="C158" s="600"/>
      <c r="D158" s="600"/>
      <c r="E158" s="600"/>
      <c r="F158" s="600"/>
      <c r="G158" s="252" t="s">
        <v>228</v>
      </c>
      <c r="H158" s="253">
        <v>10200</v>
      </c>
      <c r="I158" s="253">
        <v>10200</v>
      </c>
    </row>
    <row r="159" spans="1:9" s="249" customFormat="1" ht="45">
      <c r="A159" s="598"/>
      <c r="B159" s="602"/>
      <c r="C159" s="600"/>
      <c r="D159" s="600"/>
      <c r="E159" s="600"/>
      <c r="F159" s="600"/>
      <c r="G159" s="256" t="s">
        <v>510</v>
      </c>
      <c r="H159" s="253">
        <v>0</v>
      </c>
      <c r="I159" s="253">
        <v>0</v>
      </c>
    </row>
    <row r="160" spans="1:13" ht="18.75" customHeight="1">
      <c r="A160" s="610"/>
      <c r="B160" s="606" t="s">
        <v>512</v>
      </c>
      <c r="C160" s="606"/>
      <c r="D160" s="606"/>
      <c r="E160" s="606"/>
      <c r="F160" s="606"/>
      <c r="G160" s="606"/>
      <c r="H160" s="243">
        <f>SUM(H161,H166)</f>
        <v>22518738</v>
      </c>
      <c r="I160" s="243">
        <f>SUM(I161,I166)</f>
        <v>10200806</v>
      </c>
      <c r="M160" s="231">
        <f>SUM(M161,M166)</f>
        <v>8899505</v>
      </c>
    </row>
    <row r="161" spans="1:13" ht="18.75" customHeight="1">
      <c r="A161" s="610"/>
      <c r="B161" s="614" t="s">
        <v>513</v>
      </c>
      <c r="C161" s="614"/>
      <c r="D161" s="614"/>
      <c r="E161" s="614"/>
      <c r="F161" s="614"/>
      <c r="G161" s="614"/>
      <c r="H161" s="206">
        <f>SUM(H162:H164)</f>
        <v>4605191</v>
      </c>
      <c r="I161" s="206">
        <f>SUM(I162:I164)</f>
        <v>2331947</v>
      </c>
      <c r="J161" s="12">
        <v>105780</v>
      </c>
      <c r="M161" s="231">
        <f>SUM(I161:L161)</f>
        <v>2437727</v>
      </c>
    </row>
    <row r="162" spans="1:13" ht="12.75">
      <c r="A162" s="610"/>
      <c r="B162" s="603" t="s">
        <v>226</v>
      </c>
      <c r="C162" s="603"/>
      <c r="D162" s="603"/>
      <c r="E162" s="603"/>
      <c r="F162" s="603"/>
      <c r="G162" s="603"/>
      <c r="H162" s="207">
        <f aca="true" t="shared" si="0" ref="H162:I164">SUM(H82,H92,H102,H52,H12,H22,H42,H122,H152,H32,H72,H62,H132,H112,H142)</f>
        <v>120534</v>
      </c>
      <c r="I162" s="207">
        <f t="shared" si="0"/>
        <v>114534</v>
      </c>
      <c r="J162" s="12">
        <v>102099</v>
      </c>
      <c r="M162" s="231">
        <f>SUM(I162:L162)</f>
        <v>216633</v>
      </c>
    </row>
    <row r="163" spans="1:13" ht="12.75">
      <c r="A163" s="610"/>
      <c r="B163" s="603" t="s">
        <v>227</v>
      </c>
      <c r="C163" s="603"/>
      <c r="D163" s="603"/>
      <c r="E163" s="603"/>
      <c r="F163" s="603"/>
      <c r="G163" s="603"/>
      <c r="H163" s="207">
        <f t="shared" si="0"/>
        <v>137084</v>
      </c>
      <c r="I163" s="207">
        <f t="shared" si="0"/>
        <v>80830</v>
      </c>
      <c r="M163" s="231">
        <f>SUM(I163:L163)</f>
        <v>80830</v>
      </c>
    </row>
    <row r="164" spans="1:13" ht="18" customHeight="1">
      <c r="A164" s="610"/>
      <c r="B164" s="615" t="s">
        <v>228</v>
      </c>
      <c r="C164" s="615"/>
      <c r="D164" s="615"/>
      <c r="E164" s="615"/>
      <c r="F164" s="615"/>
      <c r="G164" s="615"/>
      <c r="H164" s="207">
        <f t="shared" si="0"/>
        <v>4347573</v>
      </c>
      <c r="I164" s="207">
        <f t="shared" si="0"/>
        <v>2136583</v>
      </c>
      <c r="J164" s="12">
        <f>3681</f>
        <v>3681</v>
      </c>
      <c r="M164" s="231">
        <f>SUM(I164:L164)</f>
        <v>2140264</v>
      </c>
    </row>
    <row r="165" spans="1:9" ht="12.75" customHeight="1">
      <c r="A165" s="610"/>
      <c r="B165" s="613"/>
      <c r="C165" s="613"/>
      <c r="D165" s="613"/>
      <c r="E165" s="613"/>
      <c r="F165" s="613"/>
      <c r="G165" s="613"/>
      <c r="H165" s="208"/>
      <c r="I165" s="208"/>
    </row>
    <row r="166" spans="1:13" ht="12.75" customHeight="1">
      <c r="A166" s="610"/>
      <c r="B166" s="614" t="s">
        <v>514</v>
      </c>
      <c r="C166" s="614"/>
      <c r="D166" s="614"/>
      <c r="E166" s="614"/>
      <c r="F166" s="614"/>
      <c r="G166" s="614"/>
      <c r="H166" s="209">
        <f>SUM(H167:H169)</f>
        <v>17913547</v>
      </c>
      <c r="I166" s="209">
        <f>SUM(I167:I169)</f>
        <v>7868859</v>
      </c>
      <c r="J166" s="12">
        <v>7081</v>
      </c>
      <c r="K166" s="12">
        <v>1400000</v>
      </c>
      <c r="M166" s="231">
        <f>I166-J166-K166</f>
        <v>6461778</v>
      </c>
    </row>
    <row r="167" spans="1:13" ht="12.75" customHeight="1">
      <c r="A167" s="610"/>
      <c r="B167" s="603" t="s">
        <v>226</v>
      </c>
      <c r="C167" s="603"/>
      <c r="D167" s="603"/>
      <c r="E167" s="603"/>
      <c r="F167" s="603"/>
      <c r="G167" s="603"/>
      <c r="H167" s="208">
        <f aca="true" t="shared" si="1" ref="H167:I169">SUM(H86,H96,H106,H56,H16,H26,H46,H126,H156,H36,H76,H66,H136,H116,H146)</f>
        <v>11354981</v>
      </c>
      <c r="I167" s="208">
        <f t="shared" si="1"/>
        <v>3581816</v>
      </c>
      <c r="J167" s="12">
        <v>7081</v>
      </c>
      <c r="K167" s="12">
        <v>1400000</v>
      </c>
      <c r="M167" s="231">
        <f>I167-J167-K167</f>
        <v>2174735</v>
      </c>
    </row>
    <row r="168" spans="1:9" ht="12.75" customHeight="1">
      <c r="A168" s="610"/>
      <c r="B168" s="603" t="s">
        <v>227</v>
      </c>
      <c r="C168" s="603"/>
      <c r="D168" s="603"/>
      <c r="E168" s="603"/>
      <c r="F168" s="603"/>
      <c r="G168" s="603"/>
      <c r="H168" s="208">
        <f t="shared" si="1"/>
        <v>3255</v>
      </c>
      <c r="I168" s="208">
        <f t="shared" si="1"/>
        <v>1800</v>
      </c>
    </row>
    <row r="169" spans="1:13" ht="17.25" customHeight="1">
      <c r="A169" s="610"/>
      <c r="B169" s="615" t="s">
        <v>228</v>
      </c>
      <c r="C169" s="615"/>
      <c r="D169" s="615"/>
      <c r="E169" s="615"/>
      <c r="F169" s="615"/>
      <c r="G169" s="615"/>
      <c r="H169" s="208">
        <f t="shared" si="1"/>
        <v>6555311</v>
      </c>
      <c r="I169" s="208">
        <f t="shared" si="1"/>
        <v>4285243</v>
      </c>
      <c r="M169" s="231">
        <f>I169+J169</f>
        <v>4285243</v>
      </c>
    </row>
    <row r="170" spans="1:9" ht="21.75" customHeight="1">
      <c r="A170" s="610"/>
      <c r="B170" s="613" t="s">
        <v>510</v>
      </c>
      <c r="C170" s="613"/>
      <c r="D170" s="613"/>
      <c r="E170" s="613"/>
      <c r="F170" s="613"/>
      <c r="G170" s="613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  <row r="178" spans="9:10" ht="12.75">
      <c r="I178" s="231"/>
      <c r="J178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5" zoomScalePageLayoutView="0" workbookViewId="0" topLeftCell="A1">
      <selection activeCell="Q2" sqref="Q2:Q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844</v>
      </c>
    </row>
    <row r="2" spans="11:19" s="105" customFormat="1" ht="12" customHeight="1">
      <c r="K2" s="104"/>
      <c r="Q2" s="377" t="s">
        <v>845</v>
      </c>
      <c r="R2" s="365"/>
      <c r="S2" s="365"/>
    </row>
    <row r="3" spans="11:19" s="105" customFormat="1" ht="12" customHeight="1">
      <c r="K3" s="104"/>
      <c r="Q3" s="377" t="s">
        <v>743</v>
      </c>
      <c r="R3" s="365"/>
      <c r="S3" s="365"/>
    </row>
    <row r="4" spans="11:19" s="105" customFormat="1" ht="12" customHeight="1">
      <c r="K4" s="104"/>
      <c r="Q4" s="363" t="s">
        <v>843</v>
      </c>
      <c r="R4" s="363"/>
      <c r="S4" s="363"/>
    </row>
    <row r="6" spans="1:19" ht="26.25" customHeight="1">
      <c r="A6" s="637" t="s">
        <v>523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38" t="s">
        <v>221</v>
      </c>
      <c r="B8" s="648" t="s">
        <v>191</v>
      </c>
      <c r="C8" s="648" t="s">
        <v>192</v>
      </c>
      <c r="D8" s="658" t="s">
        <v>222</v>
      </c>
      <c r="E8" s="653" t="s">
        <v>193</v>
      </c>
      <c r="F8" s="638" t="s">
        <v>168</v>
      </c>
      <c r="G8" s="649" t="s">
        <v>486</v>
      </c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1"/>
    </row>
    <row r="9" spans="1:19" s="13" customFormat="1" ht="11.25" customHeight="1">
      <c r="A9" s="639"/>
      <c r="B9" s="648"/>
      <c r="C9" s="648"/>
      <c r="D9" s="659"/>
      <c r="E9" s="654"/>
      <c r="F9" s="639"/>
      <c r="G9" s="638" t="s">
        <v>487</v>
      </c>
      <c r="H9" s="644" t="s">
        <v>213</v>
      </c>
      <c r="I9" s="656"/>
      <c r="J9" s="656"/>
      <c r="K9" s="656"/>
      <c r="L9" s="656"/>
      <c r="M9" s="656"/>
      <c r="N9" s="656"/>
      <c r="O9" s="645"/>
      <c r="P9" s="638" t="s">
        <v>488</v>
      </c>
      <c r="Q9" s="649" t="s">
        <v>213</v>
      </c>
      <c r="R9" s="650"/>
      <c r="S9" s="651"/>
    </row>
    <row r="10" spans="1:19" s="13" customFormat="1" ht="11.25" customHeight="1">
      <c r="A10" s="639"/>
      <c r="B10" s="648"/>
      <c r="C10" s="648"/>
      <c r="D10" s="659"/>
      <c r="E10" s="654"/>
      <c r="F10" s="639"/>
      <c r="G10" s="639"/>
      <c r="H10" s="646"/>
      <c r="I10" s="657"/>
      <c r="J10" s="657"/>
      <c r="K10" s="657"/>
      <c r="L10" s="657"/>
      <c r="M10" s="657"/>
      <c r="N10" s="657"/>
      <c r="O10" s="647"/>
      <c r="P10" s="639"/>
      <c r="Q10" s="638" t="s">
        <v>489</v>
      </c>
      <c r="R10" s="638" t="s">
        <v>195</v>
      </c>
      <c r="S10" s="641" t="s">
        <v>490</v>
      </c>
    </row>
    <row r="11" spans="1:19" s="13" customFormat="1" ht="11.25" customHeight="1">
      <c r="A11" s="639"/>
      <c r="B11" s="648"/>
      <c r="C11" s="648"/>
      <c r="D11" s="659"/>
      <c r="E11" s="654"/>
      <c r="F11" s="639"/>
      <c r="G11" s="639"/>
      <c r="H11" s="638" t="s">
        <v>491</v>
      </c>
      <c r="I11" s="644" t="s">
        <v>213</v>
      </c>
      <c r="J11" s="645"/>
      <c r="K11" s="638" t="s">
        <v>492</v>
      </c>
      <c r="L11" s="638" t="s">
        <v>109</v>
      </c>
      <c r="M11" s="638" t="s">
        <v>110</v>
      </c>
      <c r="N11" s="638" t="s">
        <v>493</v>
      </c>
      <c r="O11" s="638" t="s">
        <v>494</v>
      </c>
      <c r="P11" s="639"/>
      <c r="Q11" s="639"/>
      <c r="R11" s="640"/>
      <c r="S11" s="642"/>
    </row>
    <row r="12" spans="1:19" s="13" customFormat="1" ht="11.25" customHeight="1">
      <c r="A12" s="639"/>
      <c r="B12" s="648"/>
      <c r="C12" s="648"/>
      <c r="D12" s="659"/>
      <c r="E12" s="654"/>
      <c r="F12" s="639"/>
      <c r="G12" s="639"/>
      <c r="H12" s="639"/>
      <c r="I12" s="646"/>
      <c r="J12" s="647"/>
      <c r="K12" s="639"/>
      <c r="L12" s="639"/>
      <c r="M12" s="639"/>
      <c r="N12" s="639"/>
      <c r="O12" s="639"/>
      <c r="P12" s="639"/>
      <c r="Q12" s="639"/>
      <c r="R12" s="638" t="s">
        <v>495</v>
      </c>
      <c r="S12" s="642"/>
    </row>
    <row r="13" spans="1:19" s="13" customFormat="1" ht="104.25" customHeight="1">
      <c r="A13" s="640"/>
      <c r="B13" s="648"/>
      <c r="C13" s="648"/>
      <c r="D13" s="660"/>
      <c r="E13" s="655"/>
      <c r="F13" s="640"/>
      <c r="G13" s="640"/>
      <c r="H13" s="640"/>
      <c r="I13" s="384" t="s">
        <v>496</v>
      </c>
      <c r="J13" s="367" t="s">
        <v>0</v>
      </c>
      <c r="K13" s="640"/>
      <c r="L13" s="640"/>
      <c r="M13" s="640"/>
      <c r="N13" s="640"/>
      <c r="O13" s="640"/>
      <c r="P13" s="640"/>
      <c r="Q13" s="640"/>
      <c r="R13" s="640"/>
      <c r="S13" s="643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52" t="s">
        <v>223</v>
      </c>
      <c r="B15" s="652"/>
      <c r="C15" s="652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693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33" t="s">
        <v>185</v>
      </c>
      <c r="B17" s="635">
        <v>750</v>
      </c>
      <c r="C17" s="635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34"/>
      <c r="B18" s="636"/>
      <c r="C18" s="636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1" t="s">
        <v>169</v>
      </c>
      <c r="B20" s="662"/>
      <c r="C20" s="663"/>
      <c r="D20" s="327">
        <f>SUM(D27:D28,D21,D22)</f>
        <v>611612</v>
      </c>
      <c r="E20" s="328" t="s">
        <v>203</v>
      </c>
      <c r="F20" s="327">
        <f>SUM(F27:F28,F21,F22)</f>
        <v>3177335</v>
      </c>
      <c r="G20" s="327">
        <f aca="true" t="shared" si="1" ref="G20:S20">SUM(G27:G28,G21,G22)</f>
        <v>3177335</v>
      </c>
      <c r="H20" s="327">
        <f t="shared" si="1"/>
        <v>467599</v>
      </c>
      <c r="I20" s="327">
        <f t="shared" si="1"/>
        <v>222473</v>
      </c>
      <c r="J20" s="327">
        <f t="shared" si="1"/>
        <v>245126</v>
      </c>
      <c r="K20" s="327">
        <f t="shared" si="1"/>
        <v>2572290</v>
      </c>
      <c r="L20" s="327">
        <f t="shared" si="1"/>
        <v>137446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28.5" customHeight="1">
      <c r="A21" s="664" t="s">
        <v>694</v>
      </c>
      <c r="B21" s="176">
        <v>801</v>
      </c>
      <c r="C21" s="176">
        <v>80105</v>
      </c>
      <c r="D21" s="329">
        <v>218935</v>
      </c>
      <c r="E21" s="330">
        <v>2310</v>
      </c>
      <c r="F21" s="331">
        <f>SUM(G21,P21)</f>
        <v>218935</v>
      </c>
      <c r="G21" s="332">
        <f>SUM(K21:O21,H21)</f>
        <v>218935</v>
      </c>
      <c r="H21" s="331">
        <f>SUM(I21:J21)</f>
        <v>218935</v>
      </c>
      <c r="I21" s="329">
        <v>51843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24.75" customHeight="1">
      <c r="A22" s="665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251521</v>
      </c>
      <c r="E23" s="330">
        <v>2320</v>
      </c>
      <c r="F23" s="332">
        <f>SUM(G23,P23)</f>
        <v>2577126</v>
      </c>
      <c r="G23" s="332">
        <f>SUM(K23:O23,H23)</f>
        <v>2577126</v>
      </c>
      <c r="H23" s="332">
        <f>SUM(I23:J23)</f>
        <v>245730</v>
      </c>
      <c r="I23" s="329">
        <v>170630</v>
      </c>
      <c r="J23" s="329">
        <v>75100</v>
      </c>
      <c r="K23" s="329">
        <f>2325596</f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64" t="s">
        <v>182</v>
      </c>
      <c r="B24" s="666">
        <v>852</v>
      </c>
      <c r="C24" s="666">
        <v>85204</v>
      </c>
      <c r="D24" s="329">
        <v>46086</v>
      </c>
      <c r="E24" s="330">
        <v>2310</v>
      </c>
      <c r="F24" s="332">
        <f>SUM(G24,P24)</f>
        <v>157084</v>
      </c>
      <c r="G24" s="332">
        <f>SUM(K24:O24,H24)</f>
        <v>157084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46086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65"/>
      <c r="B25" s="667"/>
      <c r="C25" s="667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131646</v>
      </c>
      <c r="E26" s="330"/>
      <c r="F26" s="329">
        <f t="shared" si="2"/>
        <v>371764</v>
      </c>
      <c r="G26" s="329">
        <f t="shared" si="2"/>
        <v>371764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131646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383167</v>
      </c>
      <c r="E27" s="330"/>
      <c r="F27" s="329">
        <f>SUM(F23,F26)</f>
        <v>2948890</v>
      </c>
      <c r="G27" s="329">
        <f aca="true" t="shared" si="3" ref="G27:S27">SUM(G23,G26)</f>
        <v>2948890</v>
      </c>
      <c r="H27" s="329">
        <f t="shared" si="3"/>
        <v>245730</v>
      </c>
      <c r="I27" s="329">
        <f t="shared" si="3"/>
        <v>170630</v>
      </c>
      <c r="J27" s="329">
        <f t="shared" si="3"/>
        <v>75100</v>
      </c>
      <c r="K27" s="329">
        <f t="shared" si="3"/>
        <v>2565714</v>
      </c>
      <c r="L27" s="329">
        <f t="shared" si="3"/>
        <v>137446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61" t="s">
        <v>224</v>
      </c>
      <c r="B29" s="662"/>
      <c r="C29" s="663"/>
      <c r="D29" s="327">
        <f>SUM(D30:D35)</f>
        <v>2818440</v>
      </c>
      <c r="E29" s="328" t="s">
        <v>203</v>
      </c>
      <c r="F29" s="327">
        <f aca="true" t="shared" si="4" ref="F29:S29">SUM(F30:F35)</f>
        <v>2818440</v>
      </c>
      <c r="G29" s="327">
        <f t="shared" si="4"/>
        <v>85391</v>
      </c>
      <c r="H29" s="327">
        <f t="shared" si="4"/>
        <v>65391</v>
      </c>
      <c r="I29" s="327">
        <f t="shared" si="4"/>
        <v>0</v>
      </c>
      <c r="J29" s="327">
        <f t="shared" si="4"/>
        <v>65391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2733049</v>
      </c>
      <c r="Q29" s="327">
        <f t="shared" si="4"/>
        <v>2733049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695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2198293</v>
      </c>
      <c r="E31" s="330">
        <v>6300</v>
      </c>
      <c r="F31" s="331">
        <f t="shared" si="5"/>
        <v>2198293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2198293</v>
      </c>
      <c r="Q31" s="332">
        <v>2198293</v>
      </c>
      <c r="R31" s="332"/>
      <c r="S31" s="332">
        <v>0</v>
      </c>
    </row>
    <row r="32" spans="1:19" ht="54.75" customHeight="1">
      <c r="A32" s="179" t="s">
        <v>649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80.25" customHeight="1">
      <c r="A33" s="179" t="s">
        <v>836</v>
      </c>
      <c r="B33" s="180">
        <v>851</v>
      </c>
      <c r="C33" s="180">
        <v>85154</v>
      </c>
      <c r="D33" s="329">
        <v>20000</v>
      </c>
      <c r="E33" s="330">
        <v>2710</v>
      </c>
      <c r="F33" s="332">
        <f t="shared" si="5"/>
        <v>20000</v>
      </c>
      <c r="G33" s="332">
        <f t="shared" si="6"/>
        <v>20000</v>
      </c>
      <c r="H33" s="332">
        <f t="shared" si="7"/>
        <v>0</v>
      </c>
      <c r="I33" s="332"/>
      <c r="J33" s="332">
        <v>0</v>
      </c>
      <c r="K33" s="332">
        <v>20000</v>
      </c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807</v>
      </c>
      <c r="B34" s="180">
        <v>851</v>
      </c>
      <c r="C34" s="180">
        <v>85195</v>
      </c>
      <c r="D34" s="329">
        <v>14000</v>
      </c>
      <c r="E34" s="330">
        <v>2710</v>
      </c>
      <c r="F34" s="332">
        <f t="shared" si="5"/>
        <v>14000</v>
      </c>
      <c r="G34" s="332">
        <f t="shared" si="6"/>
        <v>14000</v>
      </c>
      <c r="H34" s="332">
        <f t="shared" si="7"/>
        <v>14000</v>
      </c>
      <c r="I34" s="332"/>
      <c r="J34" s="332">
        <v>14000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54.75" customHeight="1">
      <c r="A35" s="179" t="s">
        <v>714</v>
      </c>
      <c r="B35" s="180">
        <v>852</v>
      </c>
      <c r="C35" s="180">
        <v>85203</v>
      </c>
      <c r="D35" s="329">
        <v>15000</v>
      </c>
      <c r="E35" s="330">
        <v>2710</v>
      </c>
      <c r="F35" s="332">
        <f t="shared" si="5"/>
        <v>15000</v>
      </c>
      <c r="G35" s="332">
        <f t="shared" si="6"/>
        <v>15000</v>
      </c>
      <c r="H35" s="332">
        <f t="shared" si="7"/>
        <v>15000</v>
      </c>
      <c r="I35" s="332"/>
      <c r="J35" s="332">
        <v>15000</v>
      </c>
      <c r="K35" s="332"/>
      <c r="L35" s="332"/>
      <c r="M35" s="332"/>
      <c r="N35" s="332"/>
      <c r="O35" s="332"/>
      <c r="P35" s="331"/>
      <c r="Q35" s="332"/>
      <c r="R35" s="332"/>
      <c r="S35" s="332"/>
    </row>
    <row r="36" spans="1:19" ht="15.75">
      <c r="A36" s="668" t="s">
        <v>183</v>
      </c>
      <c r="B36" s="668"/>
      <c r="C36" s="668"/>
      <c r="D36" s="337">
        <f>D15+D20+D29</f>
        <v>3436152</v>
      </c>
      <c r="E36" s="328" t="s">
        <v>203</v>
      </c>
      <c r="F36" s="337">
        <f aca="true" t="shared" si="8" ref="F36:S36">F15+F20+F29</f>
        <v>6194927</v>
      </c>
      <c r="G36" s="337">
        <f t="shared" si="8"/>
        <v>3392506</v>
      </c>
      <c r="H36" s="337">
        <f t="shared" si="8"/>
        <v>532990</v>
      </c>
      <c r="I36" s="337">
        <f t="shared" si="8"/>
        <v>222473</v>
      </c>
      <c r="J36" s="337">
        <f t="shared" si="8"/>
        <v>310517</v>
      </c>
      <c r="K36" s="337">
        <f t="shared" si="8"/>
        <v>2616290</v>
      </c>
      <c r="L36" s="337">
        <f t="shared" si="8"/>
        <v>137446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2802421</v>
      </c>
      <c r="Q36" s="337">
        <f t="shared" si="8"/>
        <v>2802421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830</v>
      </c>
    </row>
    <row r="2" spans="3:9" s="105" customFormat="1" ht="12" customHeight="1">
      <c r="C2" s="115"/>
      <c r="E2" s="115"/>
      <c r="G2" s="377" t="s">
        <v>839</v>
      </c>
      <c r="H2" s="365"/>
      <c r="I2" s="365"/>
    </row>
    <row r="3" spans="3:9" s="105" customFormat="1" ht="12" customHeight="1">
      <c r="C3" s="115"/>
      <c r="E3" s="115"/>
      <c r="G3" s="377" t="s">
        <v>743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838</v>
      </c>
      <c r="H4" s="363"/>
      <c r="I4" s="363"/>
    </row>
    <row r="5" spans="2:7" ht="20.25" customHeight="1">
      <c r="B5" s="637" t="s">
        <v>533</v>
      </c>
      <c r="C5" s="637"/>
      <c r="D5" s="637"/>
      <c r="E5" s="637"/>
      <c r="F5" s="637"/>
      <c r="G5" s="637"/>
    </row>
    <row r="6" spans="2:7" ht="13.5" customHeight="1">
      <c r="B6" s="41"/>
      <c r="C6" s="41"/>
      <c r="D6" s="41"/>
      <c r="E6" s="41"/>
      <c r="F6" s="41"/>
      <c r="G6" s="31" t="s">
        <v>202</v>
      </c>
    </row>
    <row r="7" spans="2:7" ht="12.75" customHeight="1">
      <c r="B7" s="682" t="s">
        <v>204</v>
      </c>
      <c r="C7" s="676" t="s">
        <v>191</v>
      </c>
      <c r="D7" s="685" t="s">
        <v>192</v>
      </c>
      <c r="E7" s="676" t="s">
        <v>221</v>
      </c>
      <c r="F7" s="676" t="s">
        <v>270</v>
      </c>
      <c r="G7" s="676" t="s">
        <v>236</v>
      </c>
    </row>
    <row r="8" spans="2:7" ht="12.75" customHeight="1">
      <c r="B8" s="683"/>
      <c r="C8" s="677"/>
      <c r="D8" s="686"/>
      <c r="E8" s="677"/>
      <c r="F8" s="677"/>
      <c r="G8" s="677"/>
    </row>
    <row r="9" spans="2:7" ht="12.75" customHeight="1">
      <c r="B9" s="684"/>
      <c r="C9" s="678"/>
      <c r="D9" s="687"/>
      <c r="E9" s="678"/>
      <c r="F9" s="678"/>
      <c r="G9" s="678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1" t="s">
        <v>565</v>
      </c>
      <c r="F11" s="663"/>
      <c r="G11" s="190">
        <f>SUM(G14,G22,G34,G35,G16,G12,G18,G20)</f>
        <v>2978766</v>
      </c>
    </row>
    <row r="12" spans="2:7" ht="20.25" customHeight="1">
      <c r="B12" s="666">
        <v>1</v>
      </c>
      <c r="C12" s="669">
        <v>600</v>
      </c>
      <c r="D12" s="192">
        <v>60014</v>
      </c>
      <c r="E12" s="635" t="s">
        <v>802</v>
      </c>
      <c r="F12" s="679" t="s">
        <v>482</v>
      </c>
      <c r="G12" s="674">
        <v>50000</v>
      </c>
    </row>
    <row r="13" spans="2:7" ht="16.5" customHeight="1">
      <c r="B13" s="667"/>
      <c r="C13" s="670"/>
      <c r="D13" s="193" t="s">
        <v>173</v>
      </c>
      <c r="E13" s="681"/>
      <c r="F13" s="680"/>
      <c r="G13" s="675"/>
    </row>
    <row r="14" spans="2:7" ht="17.25" customHeight="1">
      <c r="B14" s="666">
        <v>2</v>
      </c>
      <c r="C14" s="669">
        <v>600</v>
      </c>
      <c r="D14" s="192">
        <v>60014</v>
      </c>
      <c r="E14" s="635" t="s">
        <v>480</v>
      </c>
      <c r="F14" s="679" t="s">
        <v>481</v>
      </c>
      <c r="G14" s="674">
        <v>150000</v>
      </c>
    </row>
    <row r="15" spans="2:7" ht="15.75" customHeight="1">
      <c r="B15" s="667"/>
      <c r="C15" s="670"/>
      <c r="D15" s="193" t="s">
        <v>173</v>
      </c>
      <c r="E15" s="681"/>
      <c r="F15" s="680"/>
      <c r="G15" s="675"/>
    </row>
    <row r="16" spans="2:7" ht="16.5" customHeight="1">
      <c r="B16" s="666">
        <v>3</v>
      </c>
      <c r="C16" s="669">
        <v>600</v>
      </c>
      <c r="D16" s="192">
        <v>60014</v>
      </c>
      <c r="E16" s="635" t="s">
        <v>693</v>
      </c>
      <c r="F16" s="666" t="s">
        <v>482</v>
      </c>
      <c r="G16" s="674">
        <v>69372</v>
      </c>
    </row>
    <row r="17" spans="2:7" ht="16.5" customHeight="1">
      <c r="B17" s="667"/>
      <c r="C17" s="670"/>
      <c r="D17" s="193" t="s">
        <v>699</v>
      </c>
      <c r="E17" s="681"/>
      <c r="F17" s="667"/>
      <c r="G17" s="675"/>
    </row>
    <row r="18" spans="2:7" ht="16.5" customHeight="1">
      <c r="B18" s="666">
        <v>4</v>
      </c>
      <c r="C18" s="669">
        <v>750</v>
      </c>
      <c r="D18" s="192">
        <v>75075</v>
      </c>
      <c r="E18" s="635" t="s">
        <v>707</v>
      </c>
      <c r="F18" s="679" t="s">
        <v>483</v>
      </c>
      <c r="G18" s="674">
        <v>99680</v>
      </c>
    </row>
    <row r="19" spans="2:7" ht="16.5" customHeight="1">
      <c r="B19" s="667"/>
      <c r="C19" s="670"/>
      <c r="D19" s="193" t="s">
        <v>566</v>
      </c>
      <c r="E19" s="636"/>
      <c r="F19" s="704"/>
      <c r="G19" s="675"/>
    </row>
    <row r="20" spans="2:7" ht="15.75">
      <c r="B20" s="666">
        <v>5</v>
      </c>
      <c r="C20" s="669">
        <v>851</v>
      </c>
      <c r="D20" s="192">
        <v>85154</v>
      </c>
      <c r="E20" s="635" t="s">
        <v>834</v>
      </c>
      <c r="F20" s="672" t="s">
        <v>833</v>
      </c>
      <c r="G20" s="674">
        <v>20000</v>
      </c>
    </row>
    <row r="21" spans="2:7" ht="35.25" customHeight="1">
      <c r="B21" s="667"/>
      <c r="C21" s="670"/>
      <c r="D21" s="193" t="s">
        <v>832</v>
      </c>
      <c r="E21" s="671"/>
      <c r="F21" s="673"/>
      <c r="G21" s="675"/>
    </row>
    <row r="22" spans="2:7" ht="18" customHeight="1">
      <c r="B22" s="666">
        <v>6</v>
      </c>
      <c r="C22" s="669">
        <v>852</v>
      </c>
      <c r="D22" s="191">
        <v>85201</v>
      </c>
      <c r="E22" s="635" t="s">
        <v>573</v>
      </c>
      <c r="F22" s="635" t="s">
        <v>568</v>
      </c>
      <c r="G22" s="674">
        <v>2325596</v>
      </c>
    </row>
    <row r="23" spans="2:9" ht="11.25" customHeight="1">
      <c r="B23" s="702"/>
      <c r="C23" s="670"/>
      <c r="D23" s="692" t="s">
        <v>176</v>
      </c>
      <c r="E23" s="681"/>
      <c r="F23" s="681"/>
      <c r="G23" s="699"/>
      <c r="I23" s="196"/>
    </row>
    <row r="24" spans="2:7" ht="9.75" customHeight="1">
      <c r="B24" s="702"/>
      <c r="C24" s="670"/>
      <c r="D24" s="692"/>
      <c r="E24" s="681"/>
      <c r="F24" s="681"/>
      <c r="G24" s="699"/>
    </row>
    <row r="25" spans="2:7" ht="8.25" customHeight="1">
      <c r="B25" s="702"/>
      <c r="C25" s="670"/>
      <c r="D25" s="692"/>
      <c r="E25" s="681"/>
      <c r="F25" s="681"/>
      <c r="G25" s="699"/>
    </row>
    <row r="26" spans="2:7" ht="3" customHeight="1">
      <c r="B26" s="702"/>
      <c r="C26" s="670"/>
      <c r="D26" s="692"/>
      <c r="E26" s="681"/>
      <c r="F26" s="681"/>
      <c r="G26" s="699"/>
    </row>
    <row r="27" spans="2:7" s="148" customFormat="1" ht="9.75" customHeight="1">
      <c r="B27" s="702"/>
      <c r="C27" s="670"/>
      <c r="D27" s="692"/>
      <c r="E27" s="681"/>
      <c r="F27" s="681"/>
      <c r="G27" s="699"/>
    </row>
    <row r="28" spans="2:7" ht="9.75" customHeight="1">
      <c r="B28" s="702"/>
      <c r="C28" s="670"/>
      <c r="D28" s="692"/>
      <c r="E28" s="681"/>
      <c r="F28" s="681"/>
      <c r="G28" s="699"/>
    </row>
    <row r="29" spans="2:7" ht="1.5" customHeight="1">
      <c r="B29" s="702"/>
      <c r="C29" s="670"/>
      <c r="D29" s="692"/>
      <c r="E29" s="681"/>
      <c r="F29" s="681"/>
      <c r="G29" s="699"/>
    </row>
    <row r="30" spans="2:7" ht="1.5" customHeight="1">
      <c r="B30" s="667"/>
      <c r="C30" s="691"/>
      <c r="D30" s="693"/>
      <c r="E30" s="636"/>
      <c r="F30" s="636"/>
      <c r="G30" s="675"/>
    </row>
    <row r="31" spans="2:7" s="99" customFormat="1" ht="42.75" customHeight="1">
      <c r="B31" s="703">
        <v>7</v>
      </c>
      <c r="C31" s="688">
        <v>852</v>
      </c>
      <c r="D31" s="191">
        <v>85204</v>
      </c>
      <c r="E31" s="633" t="s">
        <v>570</v>
      </c>
      <c r="F31" s="635" t="s">
        <v>571</v>
      </c>
      <c r="G31" s="674">
        <v>110998</v>
      </c>
    </row>
    <row r="32" spans="2:7" s="99" customFormat="1" ht="23.25" customHeight="1">
      <c r="B32" s="692"/>
      <c r="C32" s="689"/>
      <c r="D32" s="183" t="s">
        <v>173</v>
      </c>
      <c r="E32" s="634"/>
      <c r="F32" s="636"/>
      <c r="G32" s="675"/>
    </row>
    <row r="33" spans="1:7" ht="63.75" customHeight="1">
      <c r="A33" s="23"/>
      <c r="B33" s="693"/>
      <c r="C33" s="690"/>
      <c r="D33" s="176" t="s">
        <v>176</v>
      </c>
      <c r="E33" s="197" t="s">
        <v>569</v>
      </c>
      <c r="F33" s="180" t="s">
        <v>572</v>
      </c>
      <c r="G33" s="177">
        <v>129120</v>
      </c>
    </row>
    <row r="34" spans="2:7" ht="16.5" customHeight="1">
      <c r="B34" s="345"/>
      <c r="C34" s="346"/>
      <c r="D34" s="194"/>
      <c r="E34" s="181" t="s">
        <v>139</v>
      </c>
      <c r="F34" s="346"/>
      <c r="G34" s="347">
        <f>SUM(G31:G33)</f>
        <v>240118</v>
      </c>
    </row>
    <row r="35" spans="2:7" ht="23.25" customHeight="1">
      <c r="B35" s="700">
        <v>8</v>
      </c>
      <c r="C35" s="669">
        <v>921</v>
      </c>
      <c r="D35" s="192">
        <v>92116</v>
      </c>
      <c r="E35" s="694" t="s">
        <v>484</v>
      </c>
      <c r="F35" s="666" t="s">
        <v>482</v>
      </c>
      <c r="G35" s="674">
        <v>24000</v>
      </c>
    </row>
    <row r="36" spans="2:7" ht="15.75">
      <c r="B36" s="701"/>
      <c r="C36" s="691"/>
      <c r="D36" s="193" t="s">
        <v>173</v>
      </c>
      <c r="E36" s="695"/>
      <c r="F36" s="667"/>
      <c r="G36" s="675"/>
    </row>
    <row r="37" spans="2:7" ht="18.75" customHeight="1">
      <c r="B37" s="187" t="s">
        <v>229</v>
      </c>
      <c r="C37" s="188"/>
      <c r="D37" s="189"/>
      <c r="E37" s="661" t="s">
        <v>567</v>
      </c>
      <c r="F37" s="663"/>
      <c r="G37" s="195">
        <f>SUM(G38:G41)</f>
        <v>4000</v>
      </c>
    </row>
    <row r="38" spans="2:7" ht="18.75" customHeight="1">
      <c r="B38" s="666">
        <v>1</v>
      </c>
      <c r="C38" s="669">
        <v>754</v>
      </c>
      <c r="D38" s="192">
        <v>75412</v>
      </c>
      <c r="E38" s="635" t="s">
        <v>798</v>
      </c>
      <c r="F38" s="672" t="s">
        <v>799</v>
      </c>
      <c r="G38" s="674">
        <v>1000</v>
      </c>
    </row>
    <row r="39" spans="2:7" ht="18.75" customHeight="1">
      <c r="B39" s="667"/>
      <c r="C39" s="670"/>
      <c r="D39" s="193" t="s">
        <v>797</v>
      </c>
      <c r="E39" s="636"/>
      <c r="F39" s="673"/>
      <c r="G39" s="675"/>
    </row>
    <row r="40" spans="2:7" ht="18.75" customHeight="1">
      <c r="B40" s="666">
        <v>2</v>
      </c>
      <c r="C40" s="669">
        <v>754</v>
      </c>
      <c r="D40" s="192">
        <v>75412</v>
      </c>
      <c r="E40" s="635" t="s">
        <v>826</v>
      </c>
      <c r="F40" s="672" t="s">
        <v>827</v>
      </c>
      <c r="G40" s="674">
        <v>3000</v>
      </c>
    </row>
    <row r="41" spans="2:7" ht="18.75" customHeight="1">
      <c r="B41" s="667"/>
      <c r="C41" s="670"/>
      <c r="D41" s="193" t="s">
        <v>825</v>
      </c>
      <c r="E41" s="636"/>
      <c r="F41" s="673"/>
      <c r="G41" s="675"/>
    </row>
    <row r="42" spans="2:7" ht="18.75">
      <c r="B42" s="696" t="s">
        <v>445</v>
      </c>
      <c r="C42" s="697"/>
      <c r="D42" s="697"/>
      <c r="E42" s="698"/>
      <c r="F42" s="235"/>
      <c r="G42" s="236">
        <f>SUM(G11,G37)</f>
        <v>2982766</v>
      </c>
    </row>
  </sheetData>
  <sheetProtection/>
  <mergeCells count="61">
    <mergeCell ref="B40:B41"/>
    <mergeCell ref="C40:C41"/>
    <mergeCell ref="E40:E41"/>
    <mergeCell ref="F40:F41"/>
    <mergeCell ref="G40:G41"/>
    <mergeCell ref="B18:B19"/>
    <mergeCell ref="C18:C19"/>
    <mergeCell ref="E18:E19"/>
    <mergeCell ref="F18:F19"/>
    <mergeCell ref="G18:G19"/>
    <mergeCell ref="E37:F37"/>
    <mergeCell ref="B42:E42"/>
    <mergeCell ref="F22:F30"/>
    <mergeCell ref="G22:G30"/>
    <mergeCell ref="E31:E32"/>
    <mergeCell ref="F31:F32"/>
    <mergeCell ref="B35:B36"/>
    <mergeCell ref="C35:C36"/>
    <mergeCell ref="B22:B30"/>
    <mergeCell ref="B31:B33"/>
    <mergeCell ref="F14:F15"/>
    <mergeCell ref="C31:C33"/>
    <mergeCell ref="G35:G36"/>
    <mergeCell ref="C22:C30"/>
    <mergeCell ref="E22:E30"/>
    <mergeCell ref="D23:D30"/>
    <mergeCell ref="G31:G32"/>
    <mergeCell ref="E35:E36"/>
    <mergeCell ref="F35:F36"/>
    <mergeCell ref="B14:B15"/>
    <mergeCell ref="C14:C15"/>
    <mergeCell ref="B12:B13"/>
    <mergeCell ref="C12:C13"/>
    <mergeCell ref="E12:E13"/>
    <mergeCell ref="E14:E15"/>
    <mergeCell ref="B5:G5"/>
    <mergeCell ref="B7:B9"/>
    <mergeCell ref="C7:C9"/>
    <mergeCell ref="D7:D9"/>
    <mergeCell ref="E7:E9"/>
    <mergeCell ref="F7:F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G16:G17"/>
    <mergeCell ref="B20:B21"/>
    <mergeCell ref="C20:C21"/>
    <mergeCell ref="E20:E21"/>
    <mergeCell ref="F20:F21"/>
    <mergeCell ref="G20:G21"/>
    <mergeCell ref="G7:G9"/>
    <mergeCell ref="G14:G15"/>
    <mergeCell ref="F12:F13"/>
    <mergeCell ref="G12:G13"/>
    <mergeCell ref="E11:F11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720" t="s">
        <v>527</v>
      </c>
      <c r="E1" s="720"/>
      <c r="F1" s="720"/>
      <c r="G1" s="105"/>
    </row>
    <row r="2" spans="1:7" s="111" customFormat="1" ht="12" customHeight="1">
      <c r="A2" s="110"/>
      <c r="B2" s="110"/>
      <c r="C2" s="110"/>
      <c r="D2" s="721" t="s">
        <v>745</v>
      </c>
      <c r="E2" s="721"/>
      <c r="F2" s="721"/>
      <c r="G2" s="105"/>
    </row>
    <row r="3" spans="1:7" s="111" customFormat="1" ht="12" customHeight="1">
      <c r="A3" s="110"/>
      <c r="B3" s="110"/>
      <c r="C3" s="110"/>
      <c r="D3" s="722" t="s">
        <v>712</v>
      </c>
      <c r="E3" s="722"/>
      <c r="F3" s="722"/>
      <c r="G3" s="105"/>
    </row>
    <row r="4" spans="1:7" s="111" customFormat="1" ht="12" customHeight="1">
      <c r="A4" s="110"/>
      <c r="B4" s="110"/>
      <c r="C4" s="110"/>
      <c r="D4" s="721" t="s">
        <v>746</v>
      </c>
      <c r="E4" s="721"/>
      <c r="F4" s="721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37" t="s">
        <v>530</v>
      </c>
      <c r="B6" s="637"/>
      <c r="C6" s="637"/>
      <c r="D6" s="637"/>
      <c r="E6" s="637"/>
      <c r="F6" s="637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723" t="s">
        <v>204</v>
      </c>
      <c r="B8" s="711" t="s">
        <v>191</v>
      </c>
      <c r="C8" s="726" t="s">
        <v>192</v>
      </c>
      <c r="D8" s="711" t="s">
        <v>528</v>
      </c>
      <c r="E8" s="711" t="s">
        <v>529</v>
      </c>
      <c r="F8" s="711" t="s">
        <v>236</v>
      </c>
      <c r="G8"/>
    </row>
    <row r="9" spans="1:7" ht="12.75">
      <c r="A9" s="724"/>
      <c r="B9" s="712"/>
      <c r="C9" s="727"/>
      <c r="D9" s="712"/>
      <c r="E9" s="712"/>
      <c r="F9" s="712"/>
      <c r="G9"/>
    </row>
    <row r="10" spans="1:7" ht="12.75">
      <c r="A10" s="725"/>
      <c r="B10" s="713"/>
      <c r="C10" s="728"/>
      <c r="D10" s="713"/>
      <c r="E10" s="713"/>
      <c r="F10" s="713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714" t="s">
        <v>531</v>
      </c>
      <c r="B12" s="715"/>
      <c r="C12" s="715"/>
      <c r="D12" s="715"/>
      <c r="E12" s="716"/>
      <c r="F12" s="265">
        <v>0</v>
      </c>
      <c r="G12" s="80"/>
    </row>
    <row r="13" spans="1:7" ht="20.25" customHeight="1">
      <c r="A13" s="717" t="s">
        <v>532</v>
      </c>
      <c r="B13" s="718"/>
      <c r="C13" s="718"/>
      <c r="D13" s="718"/>
      <c r="E13" s="719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705" t="s">
        <v>653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706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706"/>
      <c r="F16" s="74">
        <v>35000</v>
      </c>
      <c r="G16" s="81"/>
    </row>
    <row r="17" spans="1:9" ht="22.5" customHeight="1">
      <c r="A17" s="85"/>
      <c r="B17" s="86"/>
      <c r="C17" s="87"/>
      <c r="D17" s="96" t="s">
        <v>603</v>
      </c>
      <c r="E17" s="706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696</v>
      </c>
      <c r="E18" s="706"/>
      <c r="F18" s="74">
        <v>137000</v>
      </c>
      <c r="G18" s="81"/>
    </row>
    <row r="19" spans="1:7" ht="21" customHeight="1">
      <c r="A19" s="88"/>
      <c r="B19" s="89"/>
      <c r="C19" s="90"/>
      <c r="D19" s="97" t="s">
        <v>697</v>
      </c>
      <c r="E19" s="706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706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706"/>
      <c r="F21" s="73"/>
      <c r="G21" s="81"/>
    </row>
    <row r="22" spans="1:7" ht="20.25" customHeight="1">
      <c r="A22" s="88"/>
      <c r="B22" s="89"/>
      <c r="C22" s="90"/>
      <c r="D22" s="97" t="s">
        <v>698</v>
      </c>
      <c r="E22" s="706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706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706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706"/>
      <c r="F25" s="74">
        <v>70000</v>
      </c>
      <c r="G25" s="81"/>
    </row>
    <row r="26" spans="1:7" ht="19.5" customHeight="1">
      <c r="A26" s="85"/>
      <c r="B26" s="86"/>
      <c r="C26" s="87"/>
      <c r="D26" s="96" t="s">
        <v>603</v>
      </c>
      <c r="E26" s="706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706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706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707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705" t="s">
        <v>654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655</v>
      </c>
      <c r="D31" s="96" t="s">
        <v>195</v>
      </c>
      <c r="E31" s="706"/>
      <c r="F31" s="74"/>
      <c r="G31" s="81"/>
    </row>
    <row r="32" spans="1:7" ht="49.5" customHeight="1">
      <c r="A32" s="91"/>
      <c r="B32" s="92"/>
      <c r="C32" s="87"/>
      <c r="D32" s="244" t="s">
        <v>651</v>
      </c>
      <c r="E32" s="706"/>
      <c r="F32" s="74">
        <v>49320</v>
      </c>
      <c r="G32" s="81"/>
    </row>
    <row r="33" spans="1:7" ht="54" customHeight="1">
      <c r="A33" s="88"/>
      <c r="B33" s="89"/>
      <c r="C33" s="90"/>
      <c r="D33" s="245" t="s">
        <v>652</v>
      </c>
      <c r="E33" s="707"/>
      <c r="F33" s="75">
        <v>70692</v>
      </c>
      <c r="G33" s="81"/>
    </row>
    <row r="34" spans="1:6" ht="18" customHeight="1">
      <c r="A34" s="708" t="s">
        <v>445</v>
      </c>
      <c r="B34" s="709"/>
      <c r="C34" s="709"/>
      <c r="D34" s="710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831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7" t="s">
        <v>837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77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838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729" t="s">
        <v>524</v>
      </c>
      <c r="B6" s="729"/>
      <c r="C6" s="729"/>
      <c r="D6" s="729"/>
      <c r="E6" s="729"/>
      <c r="F6" s="729"/>
      <c r="G6" s="729"/>
      <c r="H6" s="729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739" t="s">
        <v>170</v>
      </c>
      <c r="B8" s="739" t="s">
        <v>171</v>
      </c>
      <c r="C8" s="388" t="s">
        <v>191</v>
      </c>
      <c r="D8" s="388" t="s">
        <v>192</v>
      </c>
      <c r="E8" s="730" t="s">
        <v>525</v>
      </c>
      <c r="F8" s="737" t="s">
        <v>149</v>
      </c>
      <c r="G8" s="737" t="s">
        <v>220</v>
      </c>
      <c r="H8" s="740" t="s">
        <v>526</v>
      </c>
    </row>
    <row r="9" spans="1:8" ht="48.75" customHeight="1">
      <c r="A9" s="739"/>
      <c r="B9" s="739"/>
      <c r="C9" s="388"/>
      <c r="D9" s="388"/>
      <c r="E9" s="731"/>
      <c r="F9" s="738"/>
      <c r="G9" s="738"/>
      <c r="H9" s="741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589</v>
      </c>
      <c r="C11" s="34" t="s">
        <v>394</v>
      </c>
      <c r="D11" s="34" t="s">
        <v>400</v>
      </c>
      <c r="E11" s="98" t="s">
        <v>598</v>
      </c>
      <c r="F11" s="98">
        <v>27500</v>
      </c>
      <c r="G11" s="98">
        <v>27500</v>
      </c>
      <c r="H11" s="98">
        <v>0</v>
      </c>
    </row>
    <row r="12" spans="1:8" ht="24.75" customHeight="1">
      <c r="A12" s="220">
        <v>2</v>
      </c>
      <c r="B12" s="218" t="s">
        <v>590</v>
      </c>
      <c r="C12" s="34" t="s">
        <v>394</v>
      </c>
      <c r="D12" s="34" t="s">
        <v>400</v>
      </c>
      <c r="E12" s="98" t="s">
        <v>598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591</v>
      </c>
      <c r="C13" s="34" t="s">
        <v>394</v>
      </c>
      <c r="D13" s="34" t="s">
        <v>400</v>
      </c>
      <c r="E13" s="98" t="s">
        <v>598</v>
      </c>
      <c r="F13" s="98">
        <v>9000</v>
      </c>
      <c r="G13" s="98">
        <v>9000</v>
      </c>
      <c r="H13" s="98">
        <v>0</v>
      </c>
    </row>
    <row r="14" spans="1:8" ht="21.75" customHeight="1">
      <c r="A14" s="733" t="s">
        <v>597</v>
      </c>
      <c r="B14" s="734"/>
      <c r="C14" s="33" t="s">
        <v>394</v>
      </c>
      <c r="D14" s="33" t="s">
        <v>400</v>
      </c>
      <c r="E14" s="63">
        <f>SUM(E11:E13)</f>
        <v>0</v>
      </c>
      <c r="F14" s="63">
        <f>SUM(F11:F13)</f>
        <v>76500</v>
      </c>
      <c r="G14" s="63">
        <f>SUM(G11:G13)</f>
        <v>76500</v>
      </c>
      <c r="H14" s="63">
        <f>SUM(H11:H13)</f>
        <v>0</v>
      </c>
    </row>
    <row r="15" spans="1:8" ht="23.25" customHeight="1">
      <c r="A15" s="220">
        <v>4</v>
      </c>
      <c r="B15" s="217" t="s">
        <v>592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593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594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595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733" t="s">
        <v>597</v>
      </c>
      <c r="B19" s="734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735" t="s">
        <v>599</v>
      </c>
      <c r="B20" s="736"/>
      <c r="C20" s="33" t="s">
        <v>394</v>
      </c>
      <c r="D20" s="33"/>
      <c r="E20" s="63">
        <f>SUM(E14,E19)</f>
        <v>0</v>
      </c>
      <c r="F20" s="63">
        <f>SUM(F14,F19)</f>
        <v>406300</v>
      </c>
      <c r="G20" s="63">
        <f>SUM(G14,G19)</f>
        <v>406300</v>
      </c>
      <c r="H20" s="63">
        <f>SUM(H14,H19)</f>
        <v>0</v>
      </c>
    </row>
    <row r="21" spans="1:8" ht="33" customHeight="1">
      <c r="A21" s="220">
        <v>8</v>
      </c>
      <c r="B21" s="219" t="s">
        <v>596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733" t="s">
        <v>597</v>
      </c>
      <c r="B23" s="734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733" t="s">
        <v>597</v>
      </c>
      <c r="B25" s="734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735" t="s">
        <v>600</v>
      </c>
      <c r="B26" s="736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732" t="s">
        <v>445</v>
      </c>
      <c r="B27" s="732"/>
      <c r="C27" s="732"/>
      <c r="D27" s="732"/>
      <c r="E27" s="234">
        <f>SUM(E20,E26)</f>
        <v>0</v>
      </c>
      <c r="F27" s="234">
        <f>SUM(F20,F26)</f>
        <v>873780</v>
      </c>
      <c r="G27" s="234">
        <f>SUM(G20,G26)</f>
        <v>873780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659</v>
      </c>
    </row>
    <row r="2" s="105" customFormat="1" ht="12" customHeight="1">
      <c r="C2" s="100" t="s">
        <v>710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711</v>
      </c>
      <c r="D4" s="110"/>
    </row>
    <row r="5" spans="1:3" ht="18.75">
      <c r="A5" s="267"/>
      <c r="B5" s="268" t="s">
        <v>660</v>
      </c>
      <c r="C5" s="269"/>
    </row>
    <row r="6" spans="1:3" ht="18.75">
      <c r="A6" s="268" t="s">
        <v>661</v>
      </c>
      <c r="B6" s="268"/>
      <c r="C6" s="269"/>
    </row>
    <row r="7" spans="1:3" ht="18.75">
      <c r="A7" s="267"/>
      <c r="B7" s="268" t="s">
        <v>662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663</v>
      </c>
      <c r="B9" s="273" t="s">
        <v>199</v>
      </c>
      <c r="C9" s="273" t="s">
        <v>664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665</v>
      </c>
      <c r="C11" s="277">
        <f>SUM(C12:C15)</f>
        <v>4711499</v>
      </c>
    </row>
    <row r="12" spans="1:5" ht="18.75">
      <c r="A12" s="278"/>
      <c r="B12" s="279" t="s">
        <v>666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667</v>
      </c>
      <c r="C13" s="280">
        <f>SUM(1!G98,1!G107,)</f>
        <v>1500</v>
      </c>
      <c r="E13" s="281"/>
    </row>
    <row r="14" spans="1:3" ht="18.75">
      <c r="A14" s="278"/>
      <c r="B14" s="279" t="s">
        <v>668</v>
      </c>
      <c r="C14" s="280">
        <f>SUM(1!F19,1!F32,1!F93,1!F138,1!F148,1!F154,)</f>
        <v>345286</v>
      </c>
    </row>
    <row r="15" spans="1:3" ht="33">
      <c r="A15" s="278"/>
      <c r="B15" s="282" t="s">
        <v>669</v>
      </c>
      <c r="C15" s="283">
        <f>SUM(1!F80)</f>
        <v>150000</v>
      </c>
    </row>
    <row r="16" spans="1:3" ht="18.75">
      <c r="A16" s="275" t="s">
        <v>229</v>
      </c>
      <c r="B16" s="276" t="s">
        <v>670</v>
      </c>
      <c r="C16" s="284">
        <f>SUM(C17:C18)</f>
        <v>10107408</v>
      </c>
    </row>
    <row r="17" spans="1:3" ht="33">
      <c r="A17" s="278"/>
      <c r="B17" s="285" t="s">
        <v>671</v>
      </c>
      <c r="C17" s="280">
        <f>SUM(1!F72)</f>
        <v>9807408</v>
      </c>
    </row>
    <row r="18" spans="1:3" ht="33">
      <c r="A18" s="278"/>
      <c r="B18" s="286" t="s">
        <v>672</v>
      </c>
      <c r="C18" s="280">
        <f>SUM(1!F73)</f>
        <v>300000</v>
      </c>
    </row>
    <row r="19" spans="1:3" ht="18.75">
      <c r="A19" s="287" t="s">
        <v>673</v>
      </c>
      <c r="B19" s="288" t="s">
        <v>674</v>
      </c>
      <c r="C19" s="277">
        <f>C20+C21+C22</f>
        <v>48999727</v>
      </c>
    </row>
    <row r="20" spans="1:3" ht="18.75">
      <c r="A20" s="289"/>
      <c r="B20" s="290" t="s">
        <v>675</v>
      </c>
      <c r="C20" s="280">
        <f>SUM(1!F76)</f>
        <v>40088666</v>
      </c>
    </row>
    <row r="21" spans="1:3" ht="18.75">
      <c r="A21" s="289"/>
      <c r="B21" s="290" t="s">
        <v>676</v>
      </c>
      <c r="C21" s="280">
        <f>SUM(1!F78)</f>
        <v>7242157</v>
      </c>
    </row>
    <row r="22" spans="1:3" ht="18.75">
      <c r="A22" s="291"/>
      <c r="B22" s="290" t="s">
        <v>677</v>
      </c>
      <c r="C22" s="280">
        <f>SUM(1!F82)</f>
        <v>1668904</v>
      </c>
    </row>
    <row r="23" spans="1:3" ht="18.75">
      <c r="A23" s="292" t="s">
        <v>678</v>
      </c>
      <c r="B23" s="293" t="s">
        <v>679</v>
      </c>
      <c r="C23" s="294">
        <f>SUM(1!F141)</f>
        <v>1478100</v>
      </c>
    </row>
    <row r="24" spans="1:3" ht="18.75">
      <c r="A24" s="292" t="s">
        <v>680</v>
      </c>
      <c r="B24" s="295" t="s">
        <v>681</v>
      </c>
      <c r="C24" s="277">
        <f>SUM(C25:C31)</f>
        <v>20920108</v>
      </c>
    </row>
    <row r="25" spans="1:3" ht="47.25" customHeight="1">
      <c r="A25" s="296"/>
      <c r="B25" s="297" t="s">
        <v>682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683</v>
      </c>
      <c r="C26" s="300">
        <f>SUM(1!F115,)</f>
        <v>613025</v>
      </c>
    </row>
    <row r="27" spans="1:6" ht="38.25">
      <c r="A27" s="296"/>
      <c r="B27" s="301" t="s">
        <v>684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685</v>
      </c>
      <c r="C28" s="302">
        <f>SUM(1!G27)</f>
        <v>4200000</v>
      </c>
      <c r="E28" s="281"/>
    </row>
    <row r="29" spans="1:3" ht="38.25">
      <c r="A29" s="303"/>
      <c r="B29" s="301" t="s">
        <v>686</v>
      </c>
      <c r="C29" s="302">
        <f>SUM(1!F61)</f>
        <v>31000</v>
      </c>
    </row>
    <row r="30" spans="1:3" ht="25.5">
      <c r="A30" s="303"/>
      <c r="B30" s="304" t="s">
        <v>687</v>
      </c>
      <c r="C30" s="302">
        <f>SUM(1!F23)</f>
        <v>36391</v>
      </c>
    </row>
    <row r="31" spans="1:3" ht="38.25">
      <c r="A31" s="305"/>
      <c r="B31" s="306" t="s">
        <v>688</v>
      </c>
      <c r="C31" s="302">
        <f>SUM(1!G25,1!G26,)</f>
        <v>4734756</v>
      </c>
    </row>
    <row r="32" spans="1:3" ht="18.75">
      <c r="A32" s="292" t="s">
        <v>689</v>
      </c>
      <c r="B32" s="295" t="s">
        <v>690</v>
      </c>
      <c r="C32" s="277">
        <f>SUM(C33:C35)</f>
        <v>4590541</v>
      </c>
    </row>
    <row r="33" spans="1:3" ht="25.5">
      <c r="A33" s="296"/>
      <c r="B33" s="301" t="s">
        <v>691</v>
      </c>
      <c r="C33" s="302">
        <f>SUM(1!F96)</f>
        <v>97670</v>
      </c>
    </row>
    <row r="34" spans="1:5" ht="51">
      <c r="A34" s="296"/>
      <c r="B34" s="301" t="s">
        <v>706</v>
      </c>
      <c r="C34" s="302">
        <f>SUM(1!G24,1!G49,1!G90,)</f>
        <v>3652506</v>
      </c>
      <c r="E34" s="281"/>
    </row>
    <row r="35" spans="1:3" ht="25.5">
      <c r="A35" s="296"/>
      <c r="B35" s="301" t="s">
        <v>692</v>
      </c>
      <c r="C35" s="302">
        <f>SUM(1!F143:F144)</f>
        <v>840365</v>
      </c>
    </row>
    <row r="36" spans="1:3" ht="15.75">
      <c r="A36" s="393" t="s">
        <v>445</v>
      </c>
      <c r="B36" s="393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710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711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5" t="s">
        <v>500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4" t="s">
        <v>191</v>
      </c>
      <c r="B8" s="394" t="s">
        <v>192</v>
      </c>
      <c r="C8" s="394" t="s">
        <v>193</v>
      </c>
      <c r="D8" s="394" t="s">
        <v>199</v>
      </c>
      <c r="E8" s="394" t="s">
        <v>485</v>
      </c>
      <c r="F8" s="394" t="s">
        <v>486</v>
      </c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18" s="320" customFormat="1" ht="11.25">
      <c r="A9" s="394"/>
      <c r="B9" s="394"/>
      <c r="C9" s="394"/>
      <c r="D9" s="394"/>
      <c r="E9" s="394"/>
      <c r="F9" s="394" t="s">
        <v>487</v>
      </c>
      <c r="G9" s="394" t="s">
        <v>213</v>
      </c>
      <c r="H9" s="394"/>
      <c r="I9" s="394"/>
      <c r="J9" s="394"/>
      <c r="K9" s="394"/>
      <c r="L9" s="394"/>
      <c r="M9" s="394"/>
      <c r="N9" s="394"/>
      <c r="O9" s="394" t="s">
        <v>488</v>
      </c>
      <c r="P9" s="394" t="s">
        <v>213</v>
      </c>
      <c r="Q9" s="394"/>
      <c r="R9" s="394"/>
    </row>
    <row r="10" spans="1:18" s="320" customFormat="1" ht="11.25">
      <c r="A10" s="394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 t="s">
        <v>489</v>
      </c>
      <c r="Q10" s="394" t="s">
        <v>195</v>
      </c>
      <c r="R10" s="394" t="s">
        <v>490</v>
      </c>
    </row>
    <row r="11" spans="1:18" s="320" customFormat="1" ht="11.25">
      <c r="A11" s="394"/>
      <c r="B11" s="394"/>
      <c r="C11" s="394"/>
      <c r="D11" s="394"/>
      <c r="E11" s="394"/>
      <c r="F11" s="394"/>
      <c r="G11" s="394" t="s">
        <v>491</v>
      </c>
      <c r="H11" s="394" t="s">
        <v>213</v>
      </c>
      <c r="I11" s="394"/>
      <c r="J11" s="394" t="s">
        <v>492</v>
      </c>
      <c r="K11" s="394" t="s">
        <v>705</v>
      </c>
      <c r="L11" s="394" t="s">
        <v>617</v>
      </c>
      <c r="M11" s="394" t="s">
        <v>493</v>
      </c>
      <c r="N11" s="394" t="s">
        <v>494</v>
      </c>
      <c r="O11" s="394"/>
      <c r="P11" s="394"/>
      <c r="Q11" s="394"/>
      <c r="R11" s="394"/>
    </row>
    <row r="12" spans="1:18" s="320" customFormat="1" ht="11.25">
      <c r="A12" s="394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 t="s">
        <v>495</v>
      </c>
      <c r="R12" s="394"/>
    </row>
    <row r="13" spans="1:18" s="320" customFormat="1" ht="99" customHeight="1">
      <c r="A13" s="394"/>
      <c r="B13" s="394"/>
      <c r="C13" s="394"/>
      <c r="D13" s="394"/>
      <c r="E13" s="394"/>
      <c r="F13" s="394"/>
      <c r="G13" s="394"/>
      <c r="H13" s="316" t="s">
        <v>496</v>
      </c>
      <c r="I13" s="316" t="s">
        <v>0</v>
      </c>
      <c r="J13" s="394"/>
      <c r="K13" s="394"/>
      <c r="L13" s="394"/>
      <c r="M13" s="394"/>
      <c r="N13" s="394"/>
      <c r="O13" s="394"/>
      <c r="P13" s="394"/>
      <c r="Q13" s="394"/>
      <c r="R13" s="394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618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619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620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700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619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619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620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618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619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708</v>
      </c>
      <c r="D150" s="325" t="s">
        <v>709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621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618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619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622</v>
      </c>
      <c r="D207" s="325" t="s">
        <v>623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619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624</v>
      </c>
      <c r="D233" s="325" t="s">
        <v>625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619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618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619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624</v>
      </c>
      <c r="D266" s="325" t="s">
        <v>625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619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620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619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619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626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627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628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629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630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619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631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619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624</v>
      </c>
      <c r="D358" s="325" t="s">
        <v>625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619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618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619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619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624</v>
      </c>
      <c r="D448" s="325" t="s">
        <v>625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619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618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619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618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619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701</v>
      </c>
      <c r="D523" s="325" t="s">
        <v>702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619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619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632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633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634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635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636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637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638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639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640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641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642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624</v>
      </c>
      <c r="D599" s="325" t="s">
        <v>625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618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619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624</v>
      </c>
      <c r="D631" s="325" t="s">
        <v>625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643</v>
      </c>
      <c r="D640" s="325" t="s">
        <v>644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703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704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6" t="s">
        <v>108</v>
      </c>
      <c r="B655" s="396"/>
      <c r="C655" s="396"/>
      <c r="D655" s="396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A655:D655"/>
    <mergeCell ref="A8:A13"/>
    <mergeCell ref="D8:D13"/>
    <mergeCell ref="E8:E13"/>
    <mergeCell ref="F8:R8"/>
    <mergeCell ref="P9:R9"/>
    <mergeCell ref="P10:P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B8:B13"/>
    <mergeCell ref="L11:L13"/>
    <mergeCell ref="M11:M13"/>
    <mergeCell ref="G11:G13"/>
    <mergeCell ref="N11:N13"/>
    <mergeCell ref="Q12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D3" sqref="D3:D5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840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841</v>
      </c>
      <c r="E5" s="149"/>
      <c r="F5" s="149"/>
    </row>
    <row r="6" ht="12.75">
      <c r="D6" s="26"/>
    </row>
    <row r="7" spans="1:4" ht="15" customHeight="1">
      <c r="A7" s="399" t="s">
        <v>515</v>
      </c>
      <c r="B7" s="399"/>
      <c r="C7" s="399"/>
      <c r="D7" s="399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400" t="s">
        <v>204</v>
      </c>
      <c r="B10" s="400" t="s">
        <v>194</v>
      </c>
      <c r="C10" s="401" t="s">
        <v>238</v>
      </c>
      <c r="D10" s="401" t="s">
        <v>516</v>
      </c>
    </row>
    <row r="11" spans="1:4" ht="15" customHeight="1">
      <c r="A11" s="400"/>
      <c r="B11" s="400"/>
      <c r="C11" s="400"/>
      <c r="D11" s="401"/>
    </row>
    <row r="12" spans="1:4" ht="15.75" customHeight="1">
      <c r="A12" s="400"/>
      <c r="B12" s="400"/>
      <c r="C12" s="400"/>
      <c r="D12" s="401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8" t="s">
        <v>239</v>
      </c>
      <c r="B14" s="398"/>
      <c r="C14" s="19"/>
      <c r="D14" s="165">
        <f>SUM(D15:D23)</f>
        <v>14434946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f>1385140-347920</f>
        <v>1037220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740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8" t="s">
        <v>259</v>
      </c>
      <c r="B24" s="398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7"/>
      <c r="B34" s="397"/>
      <c r="C34" s="397"/>
      <c r="D34" s="397"/>
      <c r="E34" s="397"/>
      <c r="F34" s="42"/>
    </row>
    <row r="35" spans="1:6" ht="22.5" customHeight="1">
      <c r="A35" s="397"/>
      <c r="B35" s="397"/>
      <c r="C35" s="397"/>
      <c r="D35" s="397"/>
      <c r="E35" s="397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842</v>
      </c>
      <c r="L1" s="102"/>
      <c r="M1" s="103"/>
    </row>
    <row r="2" spans="11:13" s="111" customFormat="1" ht="12" customHeight="1">
      <c r="K2" s="377" t="s">
        <v>845</v>
      </c>
      <c r="L2" s="364"/>
      <c r="M2" s="364"/>
    </row>
    <row r="3" spans="11:13" s="111" customFormat="1" ht="12" customHeight="1">
      <c r="K3" s="377" t="s">
        <v>743</v>
      </c>
      <c r="L3" s="364"/>
      <c r="M3" s="364"/>
    </row>
    <row r="4" spans="11:13" s="111" customFormat="1" ht="10.5" customHeight="1">
      <c r="K4" s="363" t="s">
        <v>843</v>
      </c>
      <c r="L4" s="363"/>
      <c r="M4" s="363"/>
    </row>
    <row r="5" spans="1:12" ht="20.25" customHeight="1">
      <c r="A5" s="437" t="s">
        <v>505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8" t="s">
        <v>204</v>
      </c>
      <c r="B7" s="438" t="s">
        <v>191</v>
      </c>
      <c r="C7" s="438" t="s">
        <v>192</v>
      </c>
      <c r="D7" s="440" t="s">
        <v>217</v>
      </c>
      <c r="E7" s="440" t="s">
        <v>212</v>
      </c>
      <c r="F7" s="440"/>
      <c r="G7" s="440"/>
      <c r="H7" s="440"/>
      <c r="I7" s="440"/>
      <c r="J7" s="440"/>
      <c r="K7" s="440"/>
      <c r="L7" s="448" t="s">
        <v>206</v>
      </c>
    </row>
    <row r="8" spans="1:12" ht="12.75" customHeight="1">
      <c r="A8" s="438"/>
      <c r="B8" s="438"/>
      <c r="C8" s="438"/>
      <c r="D8" s="440"/>
      <c r="E8" s="440" t="s">
        <v>506</v>
      </c>
      <c r="F8" s="440" t="s">
        <v>200</v>
      </c>
      <c r="G8" s="440"/>
      <c r="H8" s="440"/>
      <c r="I8" s="440"/>
      <c r="J8" s="440"/>
      <c r="K8" s="440"/>
      <c r="L8" s="448"/>
    </row>
    <row r="9" spans="1:12" ht="12.75" customHeight="1">
      <c r="A9" s="438"/>
      <c r="B9" s="438"/>
      <c r="C9" s="438"/>
      <c r="D9" s="440"/>
      <c r="E9" s="440"/>
      <c r="F9" s="440" t="s">
        <v>216</v>
      </c>
      <c r="G9" s="439" t="s">
        <v>214</v>
      </c>
      <c r="H9" s="238" t="s">
        <v>499</v>
      </c>
      <c r="I9" s="440" t="s">
        <v>155</v>
      </c>
      <c r="J9" s="440"/>
      <c r="K9" s="447" t="s">
        <v>163</v>
      </c>
      <c r="L9" s="448"/>
    </row>
    <row r="10" spans="1:12" ht="12.75" customHeight="1">
      <c r="A10" s="438"/>
      <c r="B10" s="438"/>
      <c r="C10" s="438"/>
      <c r="D10" s="440"/>
      <c r="E10" s="440"/>
      <c r="F10" s="440"/>
      <c r="G10" s="440"/>
      <c r="H10" s="441" t="s">
        <v>504</v>
      </c>
      <c r="I10" s="440"/>
      <c r="J10" s="440"/>
      <c r="K10" s="447"/>
      <c r="L10" s="448"/>
    </row>
    <row r="11" spans="1:12" ht="73.5" customHeight="1">
      <c r="A11" s="438"/>
      <c r="B11" s="438"/>
      <c r="C11" s="438"/>
      <c r="D11" s="440"/>
      <c r="E11" s="440"/>
      <c r="F11" s="440"/>
      <c r="G11" s="440"/>
      <c r="H11" s="442"/>
      <c r="I11" s="440"/>
      <c r="J11" s="440"/>
      <c r="K11" s="447"/>
      <c r="L11" s="448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6">
        <v>9</v>
      </c>
      <c r="J12" s="406"/>
      <c r="K12" s="39">
        <v>10</v>
      </c>
      <c r="L12" s="39">
        <v>11</v>
      </c>
    </row>
    <row r="13" spans="1:12" ht="14.25" customHeight="1">
      <c r="A13" s="403" t="s">
        <v>381</v>
      </c>
      <c r="B13" s="406">
        <v>600</v>
      </c>
      <c r="C13" s="406">
        <v>60014</v>
      </c>
      <c r="D13" s="429" t="s">
        <v>723</v>
      </c>
      <c r="E13" s="412">
        <f>SUM(F13+G13+J13+J14+J15+J16+K13)</f>
        <v>588553</v>
      </c>
      <c r="F13" s="415"/>
      <c r="G13" s="415">
        <v>340000</v>
      </c>
      <c r="H13" s="426"/>
      <c r="I13" s="125" t="s">
        <v>156</v>
      </c>
      <c r="J13" s="126">
        <v>0</v>
      </c>
      <c r="K13" s="428"/>
      <c r="L13" s="431" t="s">
        <v>157</v>
      </c>
    </row>
    <row r="14" spans="1:12" ht="12" customHeight="1">
      <c r="A14" s="403"/>
      <c r="B14" s="406"/>
      <c r="C14" s="406"/>
      <c r="D14" s="430"/>
      <c r="E14" s="412"/>
      <c r="F14" s="415"/>
      <c r="G14" s="415"/>
      <c r="H14" s="420"/>
      <c r="I14" s="125" t="s">
        <v>158</v>
      </c>
      <c r="J14" s="126">
        <v>248553</v>
      </c>
      <c r="K14" s="428"/>
      <c r="L14" s="431"/>
    </row>
    <row r="15" spans="1:12" ht="13.5" customHeight="1">
      <c r="A15" s="403"/>
      <c r="B15" s="406"/>
      <c r="C15" s="406"/>
      <c r="D15" s="430"/>
      <c r="E15" s="412"/>
      <c r="F15" s="415"/>
      <c r="G15" s="415"/>
      <c r="H15" s="420"/>
      <c r="I15" s="125" t="s">
        <v>159</v>
      </c>
      <c r="J15" s="126">
        <v>0</v>
      </c>
      <c r="K15" s="428"/>
      <c r="L15" s="431"/>
    </row>
    <row r="16" spans="1:12" ht="13.5" customHeight="1">
      <c r="A16" s="403"/>
      <c r="B16" s="406"/>
      <c r="C16" s="406"/>
      <c r="D16" s="430"/>
      <c r="E16" s="412"/>
      <c r="F16" s="415"/>
      <c r="G16" s="415"/>
      <c r="H16" s="427"/>
      <c r="I16" s="127" t="s">
        <v>160</v>
      </c>
      <c r="J16" s="128">
        <v>0</v>
      </c>
      <c r="K16" s="428"/>
      <c r="L16" s="431"/>
    </row>
    <row r="17" spans="1:12" ht="14.25" customHeight="1">
      <c r="A17" s="403" t="s">
        <v>146</v>
      </c>
      <c r="B17" s="406">
        <v>600</v>
      </c>
      <c r="C17" s="406">
        <v>60014</v>
      </c>
      <c r="D17" s="429" t="s">
        <v>724</v>
      </c>
      <c r="E17" s="412">
        <f>SUM(F17+G17+J17+J18+J19+J20+K17)</f>
        <v>100000</v>
      </c>
      <c r="F17" s="415">
        <v>0</v>
      </c>
      <c r="G17" s="415">
        <v>100000</v>
      </c>
      <c r="H17" s="426"/>
      <c r="I17" s="125" t="s">
        <v>156</v>
      </c>
      <c r="J17" s="126">
        <v>0</v>
      </c>
      <c r="K17" s="428"/>
      <c r="L17" s="431" t="s">
        <v>157</v>
      </c>
    </row>
    <row r="18" spans="1:12" ht="10.5" customHeight="1">
      <c r="A18" s="403"/>
      <c r="B18" s="406"/>
      <c r="C18" s="406"/>
      <c r="D18" s="430"/>
      <c r="E18" s="412"/>
      <c r="F18" s="415"/>
      <c r="G18" s="415"/>
      <c r="H18" s="420"/>
      <c r="I18" s="125" t="s">
        <v>158</v>
      </c>
      <c r="J18" s="126"/>
      <c r="K18" s="428"/>
      <c r="L18" s="431"/>
    </row>
    <row r="19" spans="1:12" ht="10.5" customHeight="1">
      <c r="A19" s="403"/>
      <c r="B19" s="406"/>
      <c r="C19" s="406"/>
      <c r="D19" s="430"/>
      <c r="E19" s="412"/>
      <c r="F19" s="415"/>
      <c r="G19" s="415"/>
      <c r="H19" s="420"/>
      <c r="I19" s="125" t="s">
        <v>159</v>
      </c>
      <c r="J19" s="126">
        <v>0</v>
      </c>
      <c r="K19" s="428"/>
      <c r="L19" s="431"/>
    </row>
    <row r="20" spans="1:12" ht="10.5" customHeight="1">
      <c r="A20" s="403"/>
      <c r="B20" s="406"/>
      <c r="C20" s="406"/>
      <c r="D20" s="430"/>
      <c r="E20" s="412"/>
      <c r="F20" s="415"/>
      <c r="G20" s="415"/>
      <c r="H20" s="427"/>
      <c r="I20" s="127" t="s">
        <v>160</v>
      </c>
      <c r="J20" s="128">
        <v>0</v>
      </c>
      <c r="K20" s="428"/>
      <c r="L20" s="431"/>
    </row>
    <row r="21" spans="1:12" ht="15.75" customHeight="1">
      <c r="A21" s="403" t="s">
        <v>131</v>
      </c>
      <c r="B21" s="406">
        <v>600</v>
      </c>
      <c r="C21" s="406">
        <v>60014</v>
      </c>
      <c r="D21" s="429" t="s">
        <v>725</v>
      </c>
      <c r="E21" s="412">
        <f>SUM(F21+G21+J21+J22+J23+J24+K21)</f>
        <v>1200000</v>
      </c>
      <c r="F21" s="415">
        <v>400000</v>
      </c>
      <c r="G21" s="415">
        <v>200000</v>
      </c>
      <c r="H21" s="426"/>
      <c r="I21" s="125" t="s">
        <v>156</v>
      </c>
      <c r="J21" s="126">
        <v>0</v>
      </c>
      <c r="K21" s="428"/>
      <c r="L21" s="431" t="s">
        <v>157</v>
      </c>
    </row>
    <row r="22" spans="1:12" ht="15.75" customHeight="1">
      <c r="A22" s="403"/>
      <c r="B22" s="406"/>
      <c r="C22" s="406"/>
      <c r="D22" s="430"/>
      <c r="E22" s="412"/>
      <c r="F22" s="415"/>
      <c r="G22" s="415"/>
      <c r="H22" s="420"/>
      <c r="I22" s="125" t="s">
        <v>158</v>
      </c>
      <c r="J22" s="126">
        <v>600000</v>
      </c>
      <c r="K22" s="428"/>
      <c r="L22" s="431"/>
    </row>
    <row r="23" spans="1:12" ht="15.75" customHeight="1">
      <c r="A23" s="403"/>
      <c r="B23" s="406"/>
      <c r="C23" s="406"/>
      <c r="D23" s="430"/>
      <c r="E23" s="412"/>
      <c r="F23" s="415"/>
      <c r="G23" s="415"/>
      <c r="H23" s="420"/>
      <c r="I23" s="125" t="s">
        <v>159</v>
      </c>
      <c r="J23" s="126">
        <v>0</v>
      </c>
      <c r="K23" s="428"/>
      <c r="L23" s="431"/>
    </row>
    <row r="24" spans="1:12" ht="15.75" customHeight="1">
      <c r="A24" s="403"/>
      <c r="B24" s="406"/>
      <c r="C24" s="406"/>
      <c r="D24" s="430"/>
      <c r="E24" s="412"/>
      <c r="F24" s="415"/>
      <c r="G24" s="415"/>
      <c r="H24" s="427"/>
      <c r="I24" s="127" t="s">
        <v>160</v>
      </c>
      <c r="J24" s="128">
        <v>0</v>
      </c>
      <c r="K24" s="428"/>
      <c r="L24" s="431"/>
    </row>
    <row r="25" spans="1:12" ht="15.75" customHeight="1">
      <c r="A25" s="403" t="s">
        <v>382</v>
      </c>
      <c r="B25" s="406">
        <v>600</v>
      </c>
      <c r="C25" s="406">
        <v>60014</v>
      </c>
      <c r="D25" s="429" t="s">
        <v>534</v>
      </c>
      <c r="E25" s="412">
        <f>SUM(F25+G25+J25+J26+J27+J28+K25)</f>
        <v>100000</v>
      </c>
      <c r="F25" s="415"/>
      <c r="G25" s="415">
        <v>100000</v>
      </c>
      <c r="H25" s="426"/>
      <c r="I25" s="125" t="s">
        <v>156</v>
      </c>
      <c r="J25" s="126">
        <v>0</v>
      </c>
      <c r="K25" s="428"/>
      <c r="L25" s="431" t="s">
        <v>157</v>
      </c>
    </row>
    <row r="26" spans="1:12" ht="15.75" customHeight="1">
      <c r="A26" s="403"/>
      <c r="B26" s="406"/>
      <c r="C26" s="406"/>
      <c r="D26" s="430"/>
      <c r="E26" s="412"/>
      <c r="F26" s="415"/>
      <c r="G26" s="415"/>
      <c r="H26" s="420"/>
      <c r="I26" s="125" t="s">
        <v>158</v>
      </c>
      <c r="J26" s="126">
        <v>0</v>
      </c>
      <c r="K26" s="428"/>
      <c r="L26" s="431"/>
    </row>
    <row r="27" spans="1:12" ht="15.75" customHeight="1">
      <c r="A27" s="403"/>
      <c r="B27" s="406"/>
      <c r="C27" s="406"/>
      <c r="D27" s="430"/>
      <c r="E27" s="412"/>
      <c r="F27" s="415"/>
      <c r="G27" s="415"/>
      <c r="H27" s="420"/>
      <c r="I27" s="125" t="s">
        <v>159</v>
      </c>
      <c r="J27" s="126">
        <v>0</v>
      </c>
      <c r="K27" s="428"/>
      <c r="L27" s="431"/>
    </row>
    <row r="28" spans="1:12" ht="15.75" customHeight="1">
      <c r="A28" s="403"/>
      <c r="B28" s="406"/>
      <c r="C28" s="406"/>
      <c r="D28" s="430"/>
      <c r="E28" s="412"/>
      <c r="F28" s="415"/>
      <c r="G28" s="415"/>
      <c r="H28" s="427"/>
      <c r="I28" s="127" t="s">
        <v>160</v>
      </c>
      <c r="J28" s="128">
        <v>0</v>
      </c>
      <c r="K28" s="428"/>
      <c r="L28" s="431"/>
    </row>
    <row r="29" spans="1:12" ht="15.75" customHeight="1">
      <c r="A29" s="403" t="s">
        <v>383</v>
      </c>
      <c r="B29" s="406">
        <v>600</v>
      </c>
      <c r="C29" s="406">
        <v>60014</v>
      </c>
      <c r="D29" s="429" t="s">
        <v>726</v>
      </c>
      <c r="E29" s="412">
        <f>SUM(F29+G29+J29+J30+J31+J32+K29)</f>
        <v>1547479</v>
      </c>
      <c r="F29" s="415"/>
      <c r="G29" s="415">
        <v>300000</v>
      </c>
      <c r="H29" s="426"/>
      <c r="I29" s="125" t="s">
        <v>156</v>
      </c>
      <c r="J29" s="126">
        <v>697739</v>
      </c>
      <c r="K29" s="428"/>
      <c r="L29" s="431" t="s">
        <v>157</v>
      </c>
    </row>
    <row r="30" spans="1:12" ht="15.75" customHeight="1">
      <c r="A30" s="403"/>
      <c r="B30" s="406"/>
      <c r="C30" s="406"/>
      <c r="D30" s="430"/>
      <c r="E30" s="412"/>
      <c r="F30" s="415"/>
      <c r="G30" s="415"/>
      <c r="H30" s="420"/>
      <c r="I30" s="125" t="s">
        <v>158</v>
      </c>
      <c r="J30" s="126">
        <v>549740</v>
      </c>
      <c r="K30" s="428"/>
      <c r="L30" s="431"/>
    </row>
    <row r="31" spans="1:12" ht="12" customHeight="1">
      <c r="A31" s="403"/>
      <c r="B31" s="406"/>
      <c r="C31" s="406"/>
      <c r="D31" s="430"/>
      <c r="E31" s="412"/>
      <c r="F31" s="415"/>
      <c r="G31" s="415"/>
      <c r="H31" s="420"/>
      <c r="I31" s="125" t="s">
        <v>159</v>
      </c>
      <c r="J31" s="126">
        <v>0</v>
      </c>
      <c r="K31" s="428"/>
      <c r="L31" s="431"/>
    </row>
    <row r="32" spans="1:12" ht="10.5" customHeight="1">
      <c r="A32" s="403"/>
      <c r="B32" s="406"/>
      <c r="C32" s="406"/>
      <c r="D32" s="430"/>
      <c r="E32" s="412"/>
      <c r="F32" s="415"/>
      <c r="G32" s="415"/>
      <c r="H32" s="427"/>
      <c r="I32" s="127" t="s">
        <v>160</v>
      </c>
      <c r="J32" s="128">
        <v>0</v>
      </c>
      <c r="K32" s="428"/>
      <c r="L32" s="431"/>
    </row>
    <row r="33" spans="1:12" ht="15.75" customHeight="1">
      <c r="A33" s="403" t="s">
        <v>384</v>
      </c>
      <c r="B33" s="406">
        <v>600</v>
      </c>
      <c r="C33" s="406">
        <v>60014</v>
      </c>
      <c r="D33" s="429" t="s">
        <v>747</v>
      </c>
      <c r="E33" s="412">
        <f>SUM(F33+G33+J33+J34+J35+J36+K33)</f>
        <v>40000</v>
      </c>
      <c r="F33" s="415">
        <v>40000</v>
      </c>
      <c r="G33" s="415"/>
      <c r="H33" s="426"/>
      <c r="I33" s="351" t="s">
        <v>156</v>
      </c>
      <c r="J33" s="124"/>
      <c r="K33" s="428"/>
      <c r="L33" s="431" t="s">
        <v>157</v>
      </c>
    </row>
    <row r="34" spans="1:12" ht="15.75" customHeight="1">
      <c r="A34" s="403"/>
      <c r="B34" s="406"/>
      <c r="C34" s="406"/>
      <c r="D34" s="430"/>
      <c r="E34" s="412"/>
      <c r="F34" s="415"/>
      <c r="G34" s="415"/>
      <c r="H34" s="420"/>
      <c r="I34" s="125" t="s">
        <v>158</v>
      </c>
      <c r="J34" s="126"/>
      <c r="K34" s="428"/>
      <c r="L34" s="431"/>
    </row>
    <row r="35" spans="1:12" ht="15.75" customHeight="1">
      <c r="A35" s="403"/>
      <c r="B35" s="406"/>
      <c r="C35" s="406"/>
      <c r="D35" s="430"/>
      <c r="E35" s="412"/>
      <c r="F35" s="415"/>
      <c r="G35" s="415"/>
      <c r="H35" s="420"/>
      <c r="I35" s="125" t="s">
        <v>159</v>
      </c>
      <c r="J35" s="126">
        <v>0</v>
      </c>
      <c r="K35" s="428"/>
      <c r="L35" s="431"/>
    </row>
    <row r="36" spans="1:12" ht="15.75" customHeight="1">
      <c r="A36" s="422"/>
      <c r="B36" s="423"/>
      <c r="C36" s="423"/>
      <c r="D36" s="436"/>
      <c r="E36" s="424"/>
      <c r="F36" s="425"/>
      <c r="G36" s="425"/>
      <c r="H36" s="421"/>
      <c r="I36" s="352" t="s">
        <v>160</v>
      </c>
      <c r="J36" s="225">
        <v>0</v>
      </c>
      <c r="K36" s="449"/>
      <c r="L36" s="450"/>
    </row>
    <row r="37" spans="1:12" ht="15.75" customHeight="1">
      <c r="A37" s="402" t="s">
        <v>385</v>
      </c>
      <c r="B37" s="405">
        <v>600</v>
      </c>
      <c r="C37" s="405">
        <v>60014</v>
      </c>
      <c r="D37" s="435" t="s">
        <v>716</v>
      </c>
      <c r="E37" s="411">
        <f>SUM(F37+G37+J37+J38+J39+J40+K37)</f>
        <v>70000</v>
      </c>
      <c r="F37" s="414">
        <v>70000</v>
      </c>
      <c r="G37" s="414"/>
      <c r="H37" s="419"/>
      <c r="I37" s="350" t="s">
        <v>156</v>
      </c>
      <c r="J37" s="227"/>
      <c r="K37" s="433"/>
      <c r="L37" s="434" t="s">
        <v>157</v>
      </c>
    </row>
    <row r="38" spans="1:12" ht="15.75" customHeight="1">
      <c r="A38" s="403"/>
      <c r="B38" s="406"/>
      <c r="C38" s="406"/>
      <c r="D38" s="430"/>
      <c r="E38" s="412"/>
      <c r="F38" s="415"/>
      <c r="G38" s="415"/>
      <c r="H38" s="420"/>
      <c r="I38" s="125" t="s">
        <v>158</v>
      </c>
      <c r="J38" s="126"/>
      <c r="K38" s="428"/>
      <c r="L38" s="431"/>
    </row>
    <row r="39" spans="1:12" ht="15.75" customHeight="1">
      <c r="A39" s="403"/>
      <c r="B39" s="406"/>
      <c r="C39" s="406"/>
      <c r="D39" s="430"/>
      <c r="E39" s="412"/>
      <c r="F39" s="415"/>
      <c r="G39" s="415"/>
      <c r="H39" s="420"/>
      <c r="I39" s="125" t="s">
        <v>159</v>
      </c>
      <c r="J39" s="126">
        <v>0</v>
      </c>
      <c r="K39" s="428"/>
      <c r="L39" s="431"/>
    </row>
    <row r="40" spans="1:12" ht="15.75" customHeight="1">
      <c r="A40" s="403"/>
      <c r="B40" s="406"/>
      <c r="C40" s="406"/>
      <c r="D40" s="430"/>
      <c r="E40" s="412"/>
      <c r="F40" s="415"/>
      <c r="G40" s="415"/>
      <c r="H40" s="427"/>
      <c r="I40" s="127" t="s">
        <v>160</v>
      </c>
      <c r="J40" s="128">
        <v>0</v>
      </c>
      <c r="K40" s="428"/>
      <c r="L40" s="431"/>
    </row>
    <row r="41" spans="1:12" ht="15.75" customHeight="1">
      <c r="A41" s="403" t="s">
        <v>386</v>
      </c>
      <c r="B41" s="406">
        <v>600</v>
      </c>
      <c r="C41" s="406">
        <v>60014</v>
      </c>
      <c r="D41" s="429" t="s">
        <v>717</v>
      </c>
      <c r="E41" s="412">
        <f>SUM(F41+G41+J41+J42+J43+J44+K41)</f>
        <v>70000</v>
      </c>
      <c r="F41" s="415">
        <v>70000</v>
      </c>
      <c r="G41" s="415"/>
      <c r="H41" s="426"/>
      <c r="I41" s="125" t="s">
        <v>156</v>
      </c>
      <c r="J41" s="126"/>
      <c r="K41" s="428"/>
      <c r="L41" s="431" t="s">
        <v>157</v>
      </c>
    </row>
    <row r="42" spans="1:12" ht="15.75" customHeight="1">
      <c r="A42" s="403"/>
      <c r="B42" s="406"/>
      <c r="C42" s="406"/>
      <c r="D42" s="430"/>
      <c r="E42" s="412"/>
      <c r="F42" s="415"/>
      <c r="G42" s="415"/>
      <c r="H42" s="420"/>
      <c r="I42" s="125" t="s">
        <v>158</v>
      </c>
      <c r="J42" s="126"/>
      <c r="K42" s="428"/>
      <c r="L42" s="431"/>
    </row>
    <row r="43" spans="1:12" ht="15.75" customHeight="1">
      <c r="A43" s="403"/>
      <c r="B43" s="406"/>
      <c r="C43" s="406"/>
      <c r="D43" s="430"/>
      <c r="E43" s="412"/>
      <c r="F43" s="415"/>
      <c r="G43" s="415"/>
      <c r="H43" s="420"/>
      <c r="I43" s="125" t="s">
        <v>159</v>
      </c>
      <c r="J43" s="126">
        <v>0</v>
      </c>
      <c r="K43" s="428"/>
      <c r="L43" s="431"/>
    </row>
    <row r="44" spans="1:12" ht="15.75" customHeight="1">
      <c r="A44" s="403"/>
      <c r="B44" s="406"/>
      <c r="C44" s="406"/>
      <c r="D44" s="430"/>
      <c r="E44" s="412"/>
      <c r="F44" s="415"/>
      <c r="G44" s="415"/>
      <c r="H44" s="427"/>
      <c r="I44" s="127" t="s">
        <v>160</v>
      </c>
      <c r="J44" s="128">
        <v>0</v>
      </c>
      <c r="K44" s="428"/>
      <c r="L44" s="431"/>
    </row>
    <row r="45" spans="1:12" ht="15.75" customHeight="1">
      <c r="A45" s="403" t="s">
        <v>132</v>
      </c>
      <c r="B45" s="406">
        <v>600</v>
      </c>
      <c r="C45" s="406">
        <v>60014</v>
      </c>
      <c r="D45" s="429" t="s">
        <v>718</v>
      </c>
      <c r="E45" s="412">
        <f>SUM(F45+G45+J45+J46+J47+J48+K45)</f>
        <v>73000</v>
      </c>
      <c r="F45" s="415">
        <v>73000</v>
      </c>
      <c r="G45" s="415"/>
      <c r="H45" s="426"/>
      <c r="I45" s="125" t="s">
        <v>156</v>
      </c>
      <c r="J45" s="126"/>
      <c r="K45" s="428"/>
      <c r="L45" s="431" t="s">
        <v>157</v>
      </c>
    </row>
    <row r="46" spans="1:12" ht="15.75" customHeight="1">
      <c r="A46" s="403"/>
      <c r="B46" s="406"/>
      <c r="C46" s="406"/>
      <c r="D46" s="430"/>
      <c r="E46" s="412"/>
      <c r="F46" s="415"/>
      <c r="G46" s="415"/>
      <c r="H46" s="420"/>
      <c r="I46" s="125" t="s">
        <v>158</v>
      </c>
      <c r="J46" s="126"/>
      <c r="K46" s="428"/>
      <c r="L46" s="431"/>
    </row>
    <row r="47" spans="1:12" ht="15.75" customHeight="1">
      <c r="A47" s="403"/>
      <c r="B47" s="406"/>
      <c r="C47" s="406"/>
      <c r="D47" s="430"/>
      <c r="E47" s="412"/>
      <c r="F47" s="415"/>
      <c r="G47" s="415"/>
      <c r="H47" s="420"/>
      <c r="I47" s="125" t="s">
        <v>159</v>
      </c>
      <c r="J47" s="126">
        <v>0</v>
      </c>
      <c r="K47" s="428"/>
      <c r="L47" s="431"/>
    </row>
    <row r="48" spans="1:12" ht="15.75" customHeight="1">
      <c r="A48" s="403"/>
      <c r="B48" s="406"/>
      <c r="C48" s="406"/>
      <c r="D48" s="430"/>
      <c r="E48" s="412"/>
      <c r="F48" s="415"/>
      <c r="G48" s="415"/>
      <c r="H48" s="427"/>
      <c r="I48" s="127" t="s">
        <v>160</v>
      </c>
      <c r="J48" s="128">
        <v>0</v>
      </c>
      <c r="K48" s="428"/>
      <c r="L48" s="431"/>
    </row>
    <row r="49" spans="1:12" ht="15.75" customHeight="1">
      <c r="A49" s="403" t="s">
        <v>387</v>
      </c>
      <c r="B49" s="406">
        <v>600</v>
      </c>
      <c r="C49" s="406">
        <v>60014</v>
      </c>
      <c r="D49" s="429" t="s">
        <v>719</v>
      </c>
      <c r="E49" s="412">
        <f>SUM(F49+G49+J49+J50+J51+J52+K49)</f>
        <v>50000</v>
      </c>
      <c r="F49" s="415">
        <v>50000</v>
      </c>
      <c r="G49" s="415"/>
      <c r="H49" s="426"/>
      <c r="I49" s="125" t="s">
        <v>156</v>
      </c>
      <c r="J49" s="126"/>
      <c r="K49" s="428"/>
      <c r="L49" s="431" t="s">
        <v>157</v>
      </c>
    </row>
    <row r="50" spans="1:12" ht="15.75" customHeight="1">
      <c r="A50" s="403"/>
      <c r="B50" s="406"/>
      <c r="C50" s="406"/>
      <c r="D50" s="430"/>
      <c r="E50" s="412"/>
      <c r="F50" s="415"/>
      <c r="G50" s="415"/>
      <c r="H50" s="420"/>
      <c r="I50" s="125" t="s">
        <v>158</v>
      </c>
      <c r="J50" s="126"/>
      <c r="K50" s="428"/>
      <c r="L50" s="431"/>
    </row>
    <row r="51" spans="1:12" ht="15.75" customHeight="1">
      <c r="A51" s="403"/>
      <c r="B51" s="406"/>
      <c r="C51" s="406"/>
      <c r="D51" s="430"/>
      <c r="E51" s="412"/>
      <c r="F51" s="415"/>
      <c r="G51" s="415"/>
      <c r="H51" s="420"/>
      <c r="I51" s="125" t="s">
        <v>159</v>
      </c>
      <c r="J51" s="126">
        <v>0</v>
      </c>
      <c r="K51" s="428"/>
      <c r="L51" s="431"/>
    </row>
    <row r="52" spans="1:12" ht="12.75" customHeight="1">
      <c r="A52" s="403"/>
      <c r="B52" s="406"/>
      <c r="C52" s="406"/>
      <c r="D52" s="430"/>
      <c r="E52" s="412"/>
      <c r="F52" s="415"/>
      <c r="G52" s="415"/>
      <c r="H52" s="427"/>
      <c r="I52" s="127" t="s">
        <v>160</v>
      </c>
      <c r="J52" s="128">
        <v>0</v>
      </c>
      <c r="K52" s="428"/>
      <c r="L52" s="431"/>
    </row>
    <row r="53" spans="1:12" ht="15.75" customHeight="1">
      <c r="A53" s="403" t="s">
        <v>133</v>
      </c>
      <c r="B53" s="406">
        <v>600</v>
      </c>
      <c r="C53" s="406">
        <v>60014</v>
      </c>
      <c r="D53" s="429" t="s">
        <v>720</v>
      </c>
      <c r="E53" s="412">
        <f>SUM(F53+G53+J53+J54+J55+J56+K53)</f>
        <v>50000</v>
      </c>
      <c r="F53" s="415">
        <v>50000</v>
      </c>
      <c r="G53" s="415"/>
      <c r="H53" s="426"/>
      <c r="I53" s="125" t="s">
        <v>156</v>
      </c>
      <c r="J53" s="126"/>
      <c r="K53" s="428"/>
      <c r="L53" s="431" t="s">
        <v>157</v>
      </c>
    </row>
    <row r="54" spans="1:12" ht="15.75" customHeight="1">
      <c r="A54" s="403"/>
      <c r="B54" s="406"/>
      <c r="C54" s="406"/>
      <c r="D54" s="430"/>
      <c r="E54" s="412"/>
      <c r="F54" s="415"/>
      <c r="G54" s="415"/>
      <c r="H54" s="420"/>
      <c r="I54" s="125" t="s">
        <v>158</v>
      </c>
      <c r="J54" s="126"/>
      <c r="K54" s="428"/>
      <c r="L54" s="431"/>
    </row>
    <row r="55" spans="1:12" ht="15.75" customHeight="1">
      <c r="A55" s="403"/>
      <c r="B55" s="406"/>
      <c r="C55" s="406"/>
      <c r="D55" s="430"/>
      <c r="E55" s="412"/>
      <c r="F55" s="415"/>
      <c r="G55" s="415"/>
      <c r="H55" s="420"/>
      <c r="I55" s="125" t="s">
        <v>159</v>
      </c>
      <c r="J55" s="126">
        <v>0</v>
      </c>
      <c r="K55" s="428"/>
      <c r="L55" s="431"/>
    </row>
    <row r="56" spans="1:12" ht="13.5" customHeight="1">
      <c r="A56" s="403"/>
      <c r="B56" s="406"/>
      <c r="C56" s="406"/>
      <c r="D56" s="430"/>
      <c r="E56" s="412"/>
      <c r="F56" s="415"/>
      <c r="G56" s="415"/>
      <c r="H56" s="427"/>
      <c r="I56" s="127" t="s">
        <v>160</v>
      </c>
      <c r="J56" s="128">
        <v>0</v>
      </c>
      <c r="K56" s="428"/>
      <c r="L56" s="431"/>
    </row>
    <row r="57" spans="1:12" ht="15.75" customHeight="1">
      <c r="A57" s="403" t="s">
        <v>388</v>
      </c>
      <c r="B57" s="406">
        <v>600</v>
      </c>
      <c r="C57" s="406">
        <v>60014</v>
      </c>
      <c r="D57" s="429" t="s">
        <v>721</v>
      </c>
      <c r="E57" s="412">
        <f>SUM(F57+G57+J57+J58+J59+J60+K57)</f>
        <v>20000</v>
      </c>
      <c r="F57" s="415">
        <v>20000</v>
      </c>
      <c r="G57" s="415"/>
      <c r="H57" s="426"/>
      <c r="I57" s="125" t="s">
        <v>156</v>
      </c>
      <c r="J57" s="126"/>
      <c r="K57" s="428"/>
      <c r="L57" s="431" t="s">
        <v>157</v>
      </c>
    </row>
    <row r="58" spans="1:12" ht="15.75" customHeight="1">
      <c r="A58" s="403"/>
      <c r="B58" s="406"/>
      <c r="C58" s="406"/>
      <c r="D58" s="430"/>
      <c r="E58" s="412"/>
      <c r="F58" s="415"/>
      <c r="G58" s="415"/>
      <c r="H58" s="420"/>
      <c r="I58" s="125" t="s">
        <v>158</v>
      </c>
      <c r="J58" s="126"/>
      <c r="K58" s="428"/>
      <c r="L58" s="431"/>
    </row>
    <row r="59" spans="1:12" ht="15.75" customHeight="1">
      <c r="A59" s="403"/>
      <c r="B59" s="406"/>
      <c r="C59" s="406"/>
      <c r="D59" s="430"/>
      <c r="E59" s="412"/>
      <c r="F59" s="415"/>
      <c r="G59" s="415"/>
      <c r="H59" s="420"/>
      <c r="I59" s="125" t="s">
        <v>159</v>
      </c>
      <c r="J59" s="126">
        <v>0</v>
      </c>
      <c r="K59" s="428"/>
      <c r="L59" s="431"/>
    </row>
    <row r="60" spans="1:12" ht="15.75" customHeight="1">
      <c r="A60" s="403"/>
      <c r="B60" s="406"/>
      <c r="C60" s="406"/>
      <c r="D60" s="430"/>
      <c r="E60" s="412"/>
      <c r="F60" s="415"/>
      <c r="G60" s="415"/>
      <c r="H60" s="427"/>
      <c r="I60" s="127" t="s">
        <v>160</v>
      </c>
      <c r="J60" s="128">
        <v>0</v>
      </c>
      <c r="K60" s="428"/>
      <c r="L60" s="431"/>
    </row>
    <row r="61" spans="1:12" ht="15.75" customHeight="1">
      <c r="A61" s="403" t="s">
        <v>389</v>
      </c>
      <c r="B61" s="406">
        <v>600</v>
      </c>
      <c r="C61" s="406">
        <v>60014</v>
      </c>
      <c r="D61" s="429" t="s">
        <v>722</v>
      </c>
      <c r="E61" s="412">
        <f>SUM(F61+G61+J61+J62+J63+J64+K61)</f>
        <v>20800</v>
      </c>
      <c r="F61" s="415">
        <v>20000</v>
      </c>
      <c r="G61" s="415">
        <v>800</v>
      </c>
      <c r="H61" s="426"/>
      <c r="I61" s="125" t="s">
        <v>156</v>
      </c>
      <c r="J61" s="126"/>
      <c r="K61" s="428"/>
      <c r="L61" s="431" t="s">
        <v>157</v>
      </c>
    </row>
    <row r="62" spans="1:12" ht="15.75" customHeight="1">
      <c r="A62" s="403"/>
      <c r="B62" s="406"/>
      <c r="C62" s="406"/>
      <c r="D62" s="430"/>
      <c r="E62" s="412"/>
      <c r="F62" s="415"/>
      <c r="G62" s="415"/>
      <c r="H62" s="420"/>
      <c r="I62" s="125" t="s">
        <v>158</v>
      </c>
      <c r="J62" s="126"/>
      <c r="K62" s="428"/>
      <c r="L62" s="431"/>
    </row>
    <row r="63" spans="1:12" ht="12.75" customHeight="1">
      <c r="A63" s="403"/>
      <c r="B63" s="406"/>
      <c r="C63" s="406"/>
      <c r="D63" s="430"/>
      <c r="E63" s="412"/>
      <c r="F63" s="415"/>
      <c r="G63" s="415"/>
      <c r="H63" s="420"/>
      <c r="I63" s="125" t="s">
        <v>159</v>
      </c>
      <c r="J63" s="126">
        <v>0</v>
      </c>
      <c r="K63" s="428"/>
      <c r="L63" s="431"/>
    </row>
    <row r="64" spans="1:12" ht="12.75" customHeight="1">
      <c r="A64" s="403"/>
      <c r="B64" s="406"/>
      <c r="C64" s="406"/>
      <c r="D64" s="430"/>
      <c r="E64" s="412"/>
      <c r="F64" s="415"/>
      <c r="G64" s="415"/>
      <c r="H64" s="427"/>
      <c r="I64" s="127" t="s">
        <v>160</v>
      </c>
      <c r="J64" s="128">
        <v>0</v>
      </c>
      <c r="K64" s="428"/>
      <c r="L64" s="431"/>
    </row>
    <row r="65" spans="1:12" ht="15.75" customHeight="1">
      <c r="A65" s="403" t="s">
        <v>390</v>
      </c>
      <c r="B65" s="406">
        <v>600</v>
      </c>
      <c r="C65" s="406">
        <v>60014</v>
      </c>
      <c r="D65" s="429" t="s">
        <v>742</v>
      </c>
      <c r="E65" s="412">
        <f>SUM(F65+G65+J65+J66+J67+J68+K65)</f>
        <v>100000</v>
      </c>
      <c r="F65" s="415">
        <v>100000</v>
      </c>
      <c r="G65" s="415"/>
      <c r="H65" s="426"/>
      <c r="I65" s="125" t="s">
        <v>156</v>
      </c>
      <c r="J65" s="126"/>
      <c r="K65" s="428"/>
      <c r="L65" s="431" t="s">
        <v>157</v>
      </c>
    </row>
    <row r="66" spans="1:12" ht="15.75" customHeight="1">
      <c r="A66" s="403"/>
      <c r="B66" s="406"/>
      <c r="C66" s="406"/>
      <c r="D66" s="430"/>
      <c r="E66" s="412"/>
      <c r="F66" s="415"/>
      <c r="G66" s="415"/>
      <c r="H66" s="420"/>
      <c r="I66" s="125" t="s">
        <v>158</v>
      </c>
      <c r="J66" s="126"/>
      <c r="K66" s="428"/>
      <c r="L66" s="431"/>
    </row>
    <row r="67" spans="1:12" ht="15.75" customHeight="1">
      <c r="A67" s="403"/>
      <c r="B67" s="406"/>
      <c r="C67" s="406"/>
      <c r="D67" s="430"/>
      <c r="E67" s="412"/>
      <c r="F67" s="415"/>
      <c r="G67" s="415"/>
      <c r="H67" s="420"/>
      <c r="I67" s="125" t="s">
        <v>159</v>
      </c>
      <c r="J67" s="126">
        <v>0</v>
      </c>
      <c r="K67" s="428"/>
      <c r="L67" s="431"/>
    </row>
    <row r="68" spans="1:12" ht="15.75" customHeight="1">
      <c r="A68" s="403"/>
      <c r="B68" s="406"/>
      <c r="C68" s="406"/>
      <c r="D68" s="430"/>
      <c r="E68" s="412"/>
      <c r="F68" s="415"/>
      <c r="G68" s="415"/>
      <c r="H68" s="427"/>
      <c r="I68" s="127" t="s">
        <v>160</v>
      </c>
      <c r="J68" s="128">
        <v>0</v>
      </c>
      <c r="K68" s="428"/>
      <c r="L68" s="431"/>
    </row>
    <row r="69" spans="1:12" ht="15.75" customHeight="1">
      <c r="A69" s="403" t="s">
        <v>134</v>
      </c>
      <c r="B69" s="406">
        <v>600</v>
      </c>
      <c r="C69" s="406">
        <v>60014</v>
      </c>
      <c r="D69" s="429" t="s">
        <v>756</v>
      </c>
      <c r="E69" s="412">
        <f>SUM(F69+G69+J69+J70+J71+J72+K69)</f>
        <v>200000</v>
      </c>
      <c r="F69" s="415"/>
      <c r="G69" s="415">
        <v>200000</v>
      </c>
      <c r="H69" s="426"/>
      <c r="I69" s="125" t="s">
        <v>156</v>
      </c>
      <c r="J69" s="126"/>
      <c r="K69" s="428"/>
      <c r="L69" s="431" t="s">
        <v>157</v>
      </c>
    </row>
    <row r="70" spans="1:12" ht="15.75" customHeight="1">
      <c r="A70" s="403"/>
      <c r="B70" s="406"/>
      <c r="C70" s="406"/>
      <c r="D70" s="430"/>
      <c r="E70" s="412"/>
      <c r="F70" s="415"/>
      <c r="G70" s="415"/>
      <c r="H70" s="420"/>
      <c r="I70" s="125" t="s">
        <v>158</v>
      </c>
      <c r="J70" s="126"/>
      <c r="K70" s="428"/>
      <c r="L70" s="431"/>
    </row>
    <row r="71" spans="1:12" ht="15.75" customHeight="1">
      <c r="A71" s="403"/>
      <c r="B71" s="406"/>
      <c r="C71" s="406"/>
      <c r="D71" s="430"/>
      <c r="E71" s="412"/>
      <c r="F71" s="415"/>
      <c r="G71" s="415"/>
      <c r="H71" s="420"/>
      <c r="I71" s="125" t="s">
        <v>159</v>
      </c>
      <c r="J71" s="126">
        <v>0</v>
      </c>
      <c r="K71" s="428"/>
      <c r="L71" s="431"/>
    </row>
    <row r="72" spans="1:12" ht="15.75" customHeight="1">
      <c r="A72" s="403"/>
      <c r="B72" s="406"/>
      <c r="C72" s="406"/>
      <c r="D72" s="430"/>
      <c r="E72" s="412"/>
      <c r="F72" s="415"/>
      <c r="G72" s="415"/>
      <c r="H72" s="427"/>
      <c r="I72" s="127" t="s">
        <v>160</v>
      </c>
      <c r="J72" s="128">
        <v>0</v>
      </c>
      <c r="K72" s="428"/>
      <c r="L72" s="431"/>
    </row>
    <row r="73" spans="1:12" ht="15.75" customHeight="1">
      <c r="A73" s="403" t="s">
        <v>135</v>
      </c>
      <c r="B73" s="406">
        <v>600</v>
      </c>
      <c r="C73" s="406">
        <v>60014</v>
      </c>
      <c r="D73" s="429" t="s">
        <v>803</v>
      </c>
      <c r="E73" s="412">
        <f>SUM(F73+G73+J73+J74+J75+J76+K73)</f>
        <v>330000</v>
      </c>
      <c r="F73" s="415">
        <v>30000</v>
      </c>
      <c r="G73" s="415">
        <v>300000</v>
      </c>
      <c r="H73" s="426"/>
      <c r="I73" s="125" t="s">
        <v>156</v>
      </c>
      <c r="J73" s="126"/>
      <c r="K73" s="428"/>
      <c r="L73" s="431" t="s">
        <v>157</v>
      </c>
    </row>
    <row r="74" spans="1:12" ht="15.75" customHeight="1">
      <c r="A74" s="403"/>
      <c r="B74" s="406"/>
      <c r="C74" s="406"/>
      <c r="D74" s="430"/>
      <c r="E74" s="412"/>
      <c r="F74" s="415"/>
      <c r="G74" s="415"/>
      <c r="H74" s="420"/>
      <c r="I74" s="125" t="s">
        <v>158</v>
      </c>
      <c r="J74" s="126"/>
      <c r="K74" s="428"/>
      <c r="L74" s="431"/>
    </row>
    <row r="75" spans="1:12" ht="15.75" customHeight="1">
      <c r="A75" s="403"/>
      <c r="B75" s="406"/>
      <c r="C75" s="406"/>
      <c r="D75" s="430"/>
      <c r="E75" s="412"/>
      <c r="F75" s="415"/>
      <c r="G75" s="415"/>
      <c r="H75" s="420"/>
      <c r="I75" s="125" t="s">
        <v>159</v>
      </c>
      <c r="J75" s="126">
        <v>0</v>
      </c>
      <c r="K75" s="428"/>
      <c r="L75" s="431"/>
    </row>
    <row r="76" spans="1:12" ht="15.75" customHeight="1">
      <c r="A76" s="403"/>
      <c r="B76" s="406"/>
      <c r="C76" s="406"/>
      <c r="D76" s="430"/>
      <c r="E76" s="412"/>
      <c r="F76" s="415"/>
      <c r="G76" s="415"/>
      <c r="H76" s="427"/>
      <c r="I76" s="127" t="s">
        <v>160</v>
      </c>
      <c r="J76" s="128">
        <v>0</v>
      </c>
      <c r="K76" s="428"/>
      <c r="L76" s="431"/>
    </row>
    <row r="77" spans="1:12" ht="15.75" customHeight="1">
      <c r="A77" s="403" t="s">
        <v>1</v>
      </c>
      <c r="B77" s="406">
        <v>600</v>
      </c>
      <c r="C77" s="406">
        <v>60014</v>
      </c>
      <c r="D77" s="429" t="s">
        <v>741</v>
      </c>
      <c r="E77" s="412">
        <f>SUM(F77+G77+J77+J78+J79+J80+K77)</f>
        <v>327000</v>
      </c>
      <c r="F77" s="415">
        <f>337000-10000</f>
        <v>327000</v>
      </c>
      <c r="G77" s="415"/>
      <c r="H77" s="426"/>
      <c r="I77" s="125" t="s">
        <v>156</v>
      </c>
      <c r="J77" s="126"/>
      <c r="K77" s="428"/>
      <c r="L77" s="431" t="s">
        <v>157</v>
      </c>
    </row>
    <row r="78" spans="1:12" ht="15.75" customHeight="1">
      <c r="A78" s="403"/>
      <c r="B78" s="406"/>
      <c r="C78" s="406"/>
      <c r="D78" s="430"/>
      <c r="E78" s="412"/>
      <c r="F78" s="415"/>
      <c r="G78" s="415"/>
      <c r="H78" s="420"/>
      <c r="I78" s="125" t="s">
        <v>158</v>
      </c>
      <c r="J78" s="126"/>
      <c r="K78" s="428"/>
      <c r="L78" s="431"/>
    </row>
    <row r="79" spans="1:12" ht="15.75" customHeight="1">
      <c r="A79" s="403"/>
      <c r="B79" s="406"/>
      <c r="C79" s="406"/>
      <c r="D79" s="430"/>
      <c r="E79" s="412"/>
      <c r="F79" s="415"/>
      <c r="G79" s="415"/>
      <c r="H79" s="420"/>
      <c r="I79" s="125" t="s">
        <v>159</v>
      </c>
      <c r="J79" s="126">
        <v>0</v>
      </c>
      <c r="K79" s="428"/>
      <c r="L79" s="431"/>
    </row>
    <row r="80" spans="1:12" ht="15.75" customHeight="1">
      <c r="A80" s="403"/>
      <c r="B80" s="406"/>
      <c r="C80" s="406"/>
      <c r="D80" s="430"/>
      <c r="E80" s="412"/>
      <c r="F80" s="415"/>
      <c r="G80" s="415"/>
      <c r="H80" s="427"/>
      <c r="I80" s="127" t="s">
        <v>160</v>
      </c>
      <c r="J80" s="128">
        <v>0</v>
      </c>
      <c r="K80" s="428"/>
      <c r="L80" s="431"/>
    </row>
    <row r="81" spans="1:12" ht="9.75" customHeight="1">
      <c r="A81" s="403" t="s">
        <v>2</v>
      </c>
      <c r="B81" s="406">
        <v>600</v>
      </c>
      <c r="C81" s="406">
        <v>60014</v>
      </c>
      <c r="D81" s="429" t="s">
        <v>828</v>
      </c>
      <c r="E81" s="412">
        <f>SUM(F81+G81+J81+J82+J83+J84+K81)</f>
        <v>180000</v>
      </c>
      <c r="F81" s="415"/>
      <c r="G81" s="415">
        <v>180000</v>
      </c>
      <c r="H81" s="426"/>
      <c r="I81" s="125" t="s">
        <v>156</v>
      </c>
      <c r="J81" s="126"/>
      <c r="K81" s="428"/>
      <c r="L81" s="431" t="s">
        <v>157</v>
      </c>
    </row>
    <row r="82" spans="1:12" ht="12.75" customHeight="1">
      <c r="A82" s="403"/>
      <c r="B82" s="406"/>
      <c r="C82" s="406"/>
      <c r="D82" s="430"/>
      <c r="E82" s="412"/>
      <c r="F82" s="415"/>
      <c r="G82" s="415"/>
      <c r="H82" s="420"/>
      <c r="I82" s="125" t="s">
        <v>158</v>
      </c>
      <c r="J82" s="126"/>
      <c r="K82" s="428"/>
      <c r="L82" s="431"/>
    </row>
    <row r="83" spans="1:12" ht="12.75" customHeight="1">
      <c r="A83" s="403"/>
      <c r="B83" s="406"/>
      <c r="C83" s="406"/>
      <c r="D83" s="430"/>
      <c r="E83" s="412"/>
      <c r="F83" s="415"/>
      <c r="G83" s="415"/>
      <c r="H83" s="420"/>
      <c r="I83" s="125" t="s">
        <v>159</v>
      </c>
      <c r="J83" s="126">
        <v>0</v>
      </c>
      <c r="K83" s="428"/>
      <c r="L83" s="431"/>
    </row>
    <row r="84" spans="1:12" ht="12.75" customHeight="1">
      <c r="A84" s="403"/>
      <c r="B84" s="406"/>
      <c r="C84" s="406"/>
      <c r="D84" s="430"/>
      <c r="E84" s="412"/>
      <c r="F84" s="415"/>
      <c r="G84" s="415"/>
      <c r="H84" s="427"/>
      <c r="I84" s="127" t="s">
        <v>160</v>
      </c>
      <c r="J84" s="128">
        <v>0</v>
      </c>
      <c r="K84" s="428"/>
      <c r="L84" s="431"/>
    </row>
    <row r="85" spans="1:12" ht="15.75" customHeight="1">
      <c r="A85" s="451" t="s">
        <v>165</v>
      </c>
      <c r="B85" s="451"/>
      <c r="C85" s="451"/>
      <c r="D85" s="451"/>
      <c r="E85" s="129">
        <f>SUM(E13:E84)</f>
        <v>5066832</v>
      </c>
      <c r="F85" s="129">
        <f>SUM(F13:F84)</f>
        <v>1250000</v>
      </c>
      <c r="G85" s="129">
        <f>SUM(G13:G84)</f>
        <v>1720800</v>
      </c>
      <c r="H85" s="129">
        <f>SUM(H13:H84)</f>
        <v>0</v>
      </c>
      <c r="I85" s="130"/>
      <c r="J85" s="174">
        <f>SUM(J13:J84)</f>
        <v>2096032</v>
      </c>
      <c r="K85" s="129">
        <f>SUM(K13:K84)</f>
        <v>0</v>
      </c>
      <c r="L85" s="40" t="s">
        <v>203</v>
      </c>
    </row>
    <row r="86" spans="1:12" ht="12" customHeight="1">
      <c r="A86" s="403" t="s">
        <v>111</v>
      </c>
      <c r="B86" s="406">
        <v>710</v>
      </c>
      <c r="C86" s="406">
        <v>71014</v>
      </c>
      <c r="D86" s="444" t="s">
        <v>562</v>
      </c>
      <c r="E86" s="412">
        <f>SUM(F86+G86+J86+J87+J88+J89+K86)</f>
        <v>60000</v>
      </c>
      <c r="F86" s="415">
        <v>60000</v>
      </c>
      <c r="G86" s="415"/>
      <c r="H86" s="426"/>
      <c r="I86" s="131" t="s">
        <v>156</v>
      </c>
      <c r="J86" s="124">
        <v>0</v>
      </c>
      <c r="K86" s="415">
        <v>0</v>
      </c>
      <c r="L86" s="443" t="s">
        <v>154</v>
      </c>
    </row>
    <row r="87" spans="1:12" ht="12" customHeight="1">
      <c r="A87" s="403"/>
      <c r="B87" s="406"/>
      <c r="C87" s="406"/>
      <c r="D87" s="445"/>
      <c r="E87" s="412"/>
      <c r="F87" s="415"/>
      <c r="G87" s="415"/>
      <c r="H87" s="420"/>
      <c r="I87" s="132" t="s">
        <v>158</v>
      </c>
      <c r="J87" s="126">
        <v>0</v>
      </c>
      <c r="K87" s="415"/>
      <c r="L87" s="418"/>
    </row>
    <row r="88" spans="1:12" ht="15" customHeight="1">
      <c r="A88" s="403"/>
      <c r="B88" s="406"/>
      <c r="C88" s="406"/>
      <c r="D88" s="445"/>
      <c r="E88" s="412"/>
      <c r="F88" s="415"/>
      <c r="G88" s="415"/>
      <c r="H88" s="420"/>
      <c r="I88" s="132" t="s">
        <v>159</v>
      </c>
      <c r="J88" s="126">
        <v>0</v>
      </c>
      <c r="K88" s="415"/>
      <c r="L88" s="418"/>
    </row>
    <row r="89" spans="1:12" ht="12" customHeight="1">
      <c r="A89" s="422"/>
      <c r="B89" s="423"/>
      <c r="C89" s="423"/>
      <c r="D89" s="446"/>
      <c r="E89" s="424"/>
      <c r="F89" s="425"/>
      <c r="G89" s="425"/>
      <c r="H89" s="421"/>
      <c r="I89" s="224" t="s">
        <v>160</v>
      </c>
      <c r="J89" s="225">
        <v>0</v>
      </c>
      <c r="K89" s="425"/>
      <c r="L89" s="432"/>
    </row>
    <row r="90" spans="1:12" ht="12.75" customHeight="1">
      <c r="A90" s="402" t="s">
        <v>605</v>
      </c>
      <c r="B90" s="405">
        <v>720</v>
      </c>
      <c r="C90" s="405">
        <v>72095</v>
      </c>
      <c r="D90" s="408" t="s">
        <v>650</v>
      </c>
      <c r="E90" s="411">
        <f>SUM(F90+G90+J90+J91+J92+J93+K90)</f>
        <v>822251</v>
      </c>
      <c r="F90" s="414"/>
      <c r="G90" s="414">
        <v>169871</v>
      </c>
      <c r="H90" s="419"/>
      <c r="I90" s="226" t="s">
        <v>156</v>
      </c>
      <c r="J90" s="227">
        <v>0</v>
      </c>
      <c r="K90" s="414">
        <v>652380</v>
      </c>
      <c r="L90" s="417" t="s">
        <v>154</v>
      </c>
    </row>
    <row r="91" spans="1:12" ht="15.75" customHeight="1">
      <c r="A91" s="403"/>
      <c r="B91" s="406"/>
      <c r="C91" s="406"/>
      <c r="D91" s="409"/>
      <c r="E91" s="412"/>
      <c r="F91" s="415"/>
      <c r="G91" s="415"/>
      <c r="H91" s="420"/>
      <c r="I91" s="132" t="s">
        <v>158</v>
      </c>
      <c r="J91" s="126">
        <v>0</v>
      </c>
      <c r="K91" s="415"/>
      <c r="L91" s="418"/>
    </row>
    <row r="92" spans="1:12" ht="17.25" customHeight="1">
      <c r="A92" s="403"/>
      <c r="B92" s="406"/>
      <c r="C92" s="406"/>
      <c r="D92" s="409"/>
      <c r="E92" s="412"/>
      <c r="F92" s="415"/>
      <c r="G92" s="415"/>
      <c r="H92" s="420"/>
      <c r="I92" s="132" t="s">
        <v>159</v>
      </c>
      <c r="J92" s="126">
        <v>0</v>
      </c>
      <c r="K92" s="415"/>
      <c r="L92" s="418"/>
    </row>
    <row r="93" spans="1:12" ht="12" customHeight="1">
      <c r="A93" s="422"/>
      <c r="B93" s="423"/>
      <c r="C93" s="423"/>
      <c r="D93" s="410"/>
      <c r="E93" s="424"/>
      <c r="F93" s="425"/>
      <c r="G93" s="425"/>
      <c r="H93" s="421"/>
      <c r="I93" s="224" t="s">
        <v>160</v>
      </c>
      <c r="J93" s="225">
        <v>0</v>
      </c>
      <c r="K93" s="425"/>
      <c r="L93" s="432"/>
    </row>
    <row r="94" spans="1:12" ht="14.25" customHeight="1">
      <c r="A94" s="402" t="s">
        <v>606</v>
      </c>
      <c r="B94" s="405">
        <v>750</v>
      </c>
      <c r="C94" s="405">
        <v>75020</v>
      </c>
      <c r="D94" s="408" t="s">
        <v>813</v>
      </c>
      <c r="E94" s="411">
        <f>SUM(F94+G94+J94+J95+J96+J97+K94)</f>
        <v>543136</v>
      </c>
      <c r="F94" s="414">
        <v>543136</v>
      </c>
      <c r="G94" s="414"/>
      <c r="H94" s="419"/>
      <c r="I94" s="226" t="s">
        <v>156</v>
      </c>
      <c r="J94" s="227">
        <v>0</v>
      </c>
      <c r="K94" s="414"/>
      <c r="L94" s="417" t="s">
        <v>154</v>
      </c>
    </row>
    <row r="95" spans="1:12" ht="14.25" customHeight="1">
      <c r="A95" s="403"/>
      <c r="B95" s="406"/>
      <c r="C95" s="406"/>
      <c r="D95" s="409"/>
      <c r="E95" s="412"/>
      <c r="F95" s="415"/>
      <c r="G95" s="415"/>
      <c r="H95" s="420"/>
      <c r="I95" s="132" t="s">
        <v>158</v>
      </c>
      <c r="J95" s="126">
        <v>0</v>
      </c>
      <c r="K95" s="415"/>
      <c r="L95" s="418"/>
    </row>
    <row r="96" spans="1:12" ht="14.25" customHeight="1">
      <c r="A96" s="403"/>
      <c r="B96" s="406"/>
      <c r="C96" s="406"/>
      <c r="D96" s="409"/>
      <c r="E96" s="412"/>
      <c r="F96" s="415"/>
      <c r="G96" s="415"/>
      <c r="H96" s="420"/>
      <c r="I96" s="132" t="s">
        <v>159</v>
      </c>
      <c r="J96" s="126">
        <v>0</v>
      </c>
      <c r="K96" s="415"/>
      <c r="L96" s="418"/>
    </row>
    <row r="97" spans="1:12" ht="11.25" customHeight="1">
      <c r="A97" s="422"/>
      <c r="B97" s="423"/>
      <c r="C97" s="423"/>
      <c r="D97" s="410"/>
      <c r="E97" s="424"/>
      <c r="F97" s="425"/>
      <c r="G97" s="425"/>
      <c r="H97" s="421"/>
      <c r="I97" s="224" t="s">
        <v>160</v>
      </c>
      <c r="J97" s="225">
        <v>0</v>
      </c>
      <c r="K97" s="425"/>
      <c r="L97" s="432"/>
    </row>
    <row r="98" spans="1:12" ht="14.25" customHeight="1">
      <c r="A98" s="402" t="s">
        <v>608</v>
      </c>
      <c r="B98" s="405">
        <v>754</v>
      </c>
      <c r="C98" s="405">
        <v>75411</v>
      </c>
      <c r="D98" s="408" t="s">
        <v>748</v>
      </c>
      <c r="E98" s="411">
        <f>SUM(F98+G98+J98+J99+J100+J101+K98)</f>
        <v>6291</v>
      </c>
      <c r="F98" s="414">
        <v>6291</v>
      </c>
      <c r="G98" s="414"/>
      <c r="H98" s="419"/>
      <c r="I98" s="226" t="s">
        <v>156</v>
      </c>
      <c r="J98" s="227">
        <v>0</v>
      </c>
      <c r="K98" s="414"/>
      <c r="L98" s="417" t="s">
        <v>749</v>
      </c>
    </row>
    <row r="99" spans="1:12" ht="14.25" customHeight="1">
      <c r="A99" s="403"/>
      <c r="B99" s="406"/>
      <c r="C99" s="406"/>
      <c r="D99" s="409"/>
      <c r="E99" s="412"/>
      <c r="F99" s="415"/>
      <c r="G99" s="415"/>
      <c r="H99" s="420"/>
      <c r="I99" s="132" t="s">
        <v>158</v>
      </c>
      <c r="J99" s="126">
        <v>0</v>
      </c>
      <c r="K99" s="415"/>
      <c r="L99" s="418"/>
    </row>
    <row r="100" spans="1:12" ht="12" customHeight="1">
      <c r="A100" s="403"/>
      <c r="B100" s="406"/>
      <c r="C100" s="406"/>
      <c r="D100" s="409"/>
      <c r="E100" s="412"/>
      <c r="F100" s="415"/>
      <c r="G100" s="415"/>
      <c r="H100" s="420"/>
      <c r="I100" s="132" t="s">
        <v>159</v>
      </c>
      <c r="J100" s="126">
        <v>0</v>
      </c>
      <c r="K100" s="415"/>
      <c r="L100" s="418"/>
    </row>
    <row r="101" spans="1:12" ht="12" customHeight="1">
      <c r="A101" s="422"/>
      <c r="B101" s="423"/>
      <c r="C101" s="423"/>
      <c r="D101" s="410"/>
      <c r="E101" s="424"/>
      <c r="F101" s="425"/>
      <c r="G101" s="425"/>
      <c r="H101" s="421"/>
      <c r="I101" s="224" t="s">
        <v>160</v>
      </c>
      <c r="J101" s="225">
        <v>0</v>
      </c>
      <c r="K101" s="425"/>
      <c r="L101" s="432"/>
    </row>
    <row r="102" spans="1:12" ht="14.25" customHeight="1">
      <c r="A102" s="402" t="s">
        <v>610</v>
      </c>
      <c r="B102" s="405">
        <v>801</v>
      </c>
      <c r="C102" s="405">
        <v>80102</v>
      </c>
      <c r="D102" s="408" t="s">
        <v>808</v>
      </c>
      <c r="E102" s="411">
        <f>SUM(F102+G102+J102+J103+J104+J105+K102)</f>
        <v>150000</v>
      </c>
      <c r="F102" s="414">
        <v>150000</v>
      </c>
      <c r="G102" s="414"/>
      <c r="H102" s="419"/>
      <c r="I102" s="226" t="s">
        <v>156</v>
      </c>
      <c r="J102" s="227">
        <v>0</v>
      </c>
      <c r="K102" s="414"/>
      <c r="L102" s="417" t="s">
        <v>615</v>
      </c>
    </row>
    <row r="103" spans="1:12" ht="12" customHeight="1">
      <c r="A103" s="403"/>
      <c r="B103" s="406"/>
      <c r="C103" s="406"/>
      <c r="D103" s="409"/>
      <c r="E103" s="412"/>
      <c r="F103" s="415"/>
      <c r="G103" s="415"/>
      <c r="H103" s="420"/>
      <c r="I103" s="132" t="s">
        <v>158</v>
      </c>
      <c r="J103" s="126">
        <v>0</v>
      </c>
      <c r="K103" s="415"/>
      <c r="L103" s="418"/>
    </row>
    <row r="104" spans="1:12" ht="12.75" customHeight="1">
      <c r="A104" s="403"/>
      <c r="B104" s="406"/>
      <c r="C104" s="406"/>
      <c r="D104" s="409"/>
      <c r="E104" s="412"/>
      <c r="F104" s="415"/>
      <c r="G104" s="415"/>
      <c r="H104" s="420"/>
      <c r="I104" s="132" t="s">
        <v>159</v>
      </c>
      <c r="J104" s="126">
        <v>0</v>
      </c>
      <c r="K104" s="415"/>
      <c r="L104" s="418"/>
    </row>
    <row r="105" spans="1:12" ht="12.75" customHeight="1">
      <c r="A105" s="404"/>
      <c r="B105" s="407"/>
      <c r="C105" s="407"/>
      <c r="D105" s="410"/>
      <c r="E105" s="413"/>
      <c r="F105" s="416"/>
      <c r="G105" s="416"/>
      <c r="H105" s="421"/>
      <c r="I105" s="132" t="s">
        <v>160</v>
      </c>
      <c r="J105" s="126">
        <v>0</v>
      </c>
      <c r="K105" s="416"/>
      <c r="L105" s="418"/>
    </row>
    <row r="106" spans="1:12" ht="14.25" customHeight="1">
      <c r="A106" s="402" t="s">
        <v>612</v>
      </c>
      <c r="B106" s="405">
        <v>801</v>
      </c>
      <c r="C106" s="405">
        <v>80120</v>
      </c>
      <c r="D106" s="408" t="s">
        <v>818</v>
      </c>
      <c r="E106" s="411">
        <f>SUM(F106+G106+J106+J107+J108+J109+K106)</f>
        <v>9000</v>
      </c>
      <c r="F106" s="414"/>
      <c r="G106" s="414">
        <v>9000</v>
      </c>
      <c r="H106" s="419"/>
      <c r="I106" s="226" t="s">
        <v>156</v>
      </c>
      <c r="J106" s="227">
        <v>0</v>
      </c>
      <c r="K106" s="414"/>
      <c r="L106" s="417" t="s">
        <v>819</v>
      </c>
    </row>
    <row r="107" spans="1:12" ht="14.25" customHeight="1">
      <c r="A107" s="403"/>
      <c r="B107" s="406"/>
      <c r="C107" s="406"/>
      <c r="D107" s="409"/>
      <c r="E107" s="412"/>
      <c r="F107" s="415"/>
      <c r="G107" s="415"/>
      <c r="H107" s="420"/>
      <c r="I107" s="132" t="s">
        <v>158</v>
      </c>
      <c r="J107" s="126">
        <v>0</v>
      </c>
      <c r="K107" s="415"/>
      <c r="L107" s="418"/>
    </row>
    <row r="108" spans="1:12" ht="14.25" customHeight="1">
      <c r="A108" s="403"/>
      <c r="B108" s="406"/>
      <c r="C108" s="406"/>
      <c r="D108" s="409"/>
      <c r="E108" s="412"/>
      <c r="F108" s="415"/>
      <c r="G108" s="415"/>
      <c r="H108" s="420"/>
      <c r="I108" s="132" t="s">
        <v>159</v>
      </c>
      <c r="J108" s="126">
        <v>0</v>
      </c>
      <c r="K108" s="415"/>
      <c r="L108" s="418"/>
    </row>
    <row r="109" spans="1:12" ht="9.75" customHeight="1">
      <c r="A109" s="404"/>
      <c r="B109" s="407"/>
      <c r="C109" s="407"/>
      <c r="D109" s="410"/>
      <c r="E109" s="413"/>
      <c r="F109" s="416"/>
      <c r="G109" s="416"/>
      <c r="H109" s="421"/>
      <c r="I109" s="132" t="s">
        <v>160</v>
      </c>
      <c r="J109" s="126">
        <v>0</v>
      </c>
      <c r="K109" s="416"/>
      <c r="L109" s="418"/>
    </row>
    <row r="110" spans="1:12" ht="14.25" customHeight="1">
      <c r="A110" s="402" t="s">
        <v>734</v>
      </c>
      <c r="B110" s="405">
        <v>900</v>
      </c>
      <c r="C110" s="405">
        <v>90019</v>
      </c>
      <c r="D110" s="408" t="s">
        <v>715</v>
      </c>
      <c r="E110" s="411">
        <f>SUM(F110+G110+J110+J111+J112+J113+K110)</f>
        <v>23537</v>
      </c>
      <c r="F110" s="414">
        <v>23537</v>
      </c>
      <c r="G110" s="414"/>
      <c r="H110" s="419"/>
      <c r="I110" s="226" t="s">
        <v>156</v>
      </c>
      <c r="J110" s="227">
        <v>0</v>
      </c>
      <c r="K110" s="414"/>
      <c r="L110" s="417" t="s">
        <v>157</v>
      </c>
    </row>
    <row r="111" spans="1:12" ht="11.25" customHeight="1">
      <c r="A111" s="403"/>
      <c r="B111" s="406"/>
      <c r="C111" s="406"/>
      <c r="D111" s="409"/>
      <c r="E111" s="412"/>
      <c r="F111" s="415"/>
      <c r="G111" s="415"/>
      <c r="H111" s="420"/>
      <c r="I111" s="132" t="s">
        <v>158</v>
      </c>
      <c r="J111" s="126">
        <v>0</v>
      </c>
      <c r="K111" s="415"/>
      <c r="L111" s="418"/>
    </row>
    <row r="112" spans="1:12" ht="14.25" customHeight="1">
      <c r="A112" s="403"/>
      <c r="B112" s="406"/>
      <c r="C112" s="406"/>
      <c r="D112" s="409"/>
      <c r="E112" s="412"/>
      <c r="F112" s="415"/>
      <c r="G112" s="415"/>
      <c r="H112" s="420"/>
      <c r="I112" s="132" t="s">
        <v>159</v>
      </c>
      <c r="J112" s="126">
        <v>0</v>
      </c>
      <c r="K112" s="415"/>
      <c r="L112" s="418"/>
    </row>
    <row r="113" spans="1:12" ht="14.25" customHeight="1">
      <c r="A113" s="422"/>
      <c r="B113" s="423"/>
      <c r="C113" s="423"/>
      <c r="D113" s="410"/>
      <c r="E113" s="424"/>
      <c r="F113" s="425"/>
      <c r="G113" s="425"/>
      <c r="H113" s="421"/>
      <c r="I113" s="224" t="s">
        <v>160</v>
      </c>
      <c r="J113" s="225">
        <v>0</v>
      </c>
      <c r="K113" s="425"/>
      <c r="L113" s="432"/>
    </row>
    <row r="114" spans="1:12" ht="14.25" customHeight="1">
      <c r="A114" s="458" t="s">
        <v>735</v>
      </c>
      <c r="B114" s="405">
        <v>600</v>
      </c>
      <c r="C114" s="405">
        <v>60014</v>
      </c>
      <c r="D114" s="455" t="s">
        <v>829</v>
      </c>
      <c r="E114" s="411">
        <f>SUM(F114+G114+J114+J115+J116+J117+K114)</f>
        <v>10000</v>
      </c>
      <c r="F114" s="414">
        <v>10000</v>
      </c>
      <c r="G114" s="414"/>
      <c r="H114" s="419"/>
      <c r="I114" s="226" t="s">
        <v>156</v>
      </c>
      <c r="J114" s="227">
        <v>0</v>
      </c>
      <c r="K114" s="414"/>
      <c r="L114" s="417" t="s">
        <v>157</v>
      </c>
    </row>
    <row r="115" spans="1:12" ht="14.25" customHeight="1">
      <c r="A115" s="459"/>
      <c r="B115" s="406"/>
      <c r="C115" s="406"/>
      <c r="D115" s="456"/>
      <c r="E115" s="412"/>
      <c r="F115" s="415"/>
      <c r="G115" s="415"/>
      <c r="H115" s="420"/>
      <c r="I115" s="132" t="s">
        <v>158</v>
      </c>
      <c r="J115" s="126">
        <v>0</v>
      </c>
      <c r="K115" s="415"/>
      <c r="L115" s="418"/>
    </row>
    <row r="116" spans="1:12" ht="14.25" customHeight="1">
      <c r="A116" s="459"/>
      <c r="B116" s="406"/>
      <c r="C116" s="406"/>
      <c r="D116" s="456"/>
      <c r="E116" s="412"/>
      <c r="F116" s="415"/>
      <c r="G116" s="415"/>
      <c r="H116" s="420"/>
      <c r="I116" s="132" t="s">
        <v>159</v>
      </c>
      <c r="J116" s="126">
        <v>0</v>
      </c>
      <c r="K116" s="415"/>
      <c r="L116" s="418"/>
    </row>
    <row r="117" spans="1:12" ht="14.25" customHeight="1">
      <c r="A117" s="459"/>
      <c r="B117" s="407"/>
      <c r="C117" s="407"/>
      <c r="D117" s="456"/>
      <c r="E117" s="413"/>
      <c r="F117" s="416"/>
      <c r="G117" s="416"/>
      <c r="H117" s="421"/>
      <c r="I117" s="132" t="s">
        <v>160</v>
      </c>
      <c r="J117" s="126">
        <v>0</v>
      </c>
      <c r="K117" s="416"/>
      <c r="L117" s="418"/>
    </row>
    <row r="118" spans="1:12" ht="14.25" customHeight="1">
      <c r="A118" s="459"/>
      <c r="B118" s="405">
        <v>900</v>
      </c>
      <c r="C118" s="405">
        <v>90019</v>
      </c>
      <c r="D118" s="456"/>
      <c r="E118" s="411">
        <f>SUM(F118+G118+J118+J119+J120+J121+K118)</f>
        <v>70000</v>
      </c>
      <c r="F118" s="414">
        <v>70000</v>
      </c>
      <c r="G118" s="414"/>
      <c r="H118" s="419"/>
      <c r="I118" s="226" t="s">
        <v>156</v>
      </c>
      <c r="J118" s="227">
        <v>0</v>
      </c>
      <c r="K118" s="414"/>
      <c r="L118" s="417" t="s">
        <v>157</v>
      </c>
    </row>
    <row r="119" spans="1:12" ht="14.25" customHeight="1">
      <c r="A119" s="459"/>
      <c r="B119" s="406"/>
      <c r="C119" s="406"/>
      <c r="D119" s="456"/>
      <c r="E119" s="412"/>
      <c r="F119" s="415"/>
      <c r="G119" s="415"/>
      <c r="H119" s="420"/>
      <c r="I119" s="132" t="s">
        <v>158</v>
      </c>
      <c r="J119" s="126">
        <v>0</v>
      </c>
      <c r="K119" s="415"/>
      <c r="L119" s="418"/>
    </row>
    <row r="120" spans="1:12" ht="14.25" customHeight="1">
      <c r="A120" s="459"/>
      <c r="B120" s="406"/>
      <c r="C120" s="406"/>
      <c r="D120" s="456"/>
      <c r="E120" s="412"/>
      <c r="F120" s="415"/>
      <c r="G120" s="415"/>
      <c r="H120" s="420"/>
      <c r="I120" s="132" t="s">
        <v>159</v>
      </c>
      <c r="J120" s="126">
        <v>0</v>
      </c>
      <c r="K120" s="415"/>
      <c r="L120" s="418"/>
    </row>
    <row r="121" spans="1:12" ht="10.5" customHeight="1">
      <c r="A121" s="460"/>
      <c r="B121" s="407"/>
      <c r="C121" s="407"/>
      <c r="D121" s="457"/>
      <c r="E121" s="413"/>
      <c r="F121" s="416"/>
      <c r="G121" s="416"/>
      <c r="H121" s="421"/>
      <c r="I121" s="132" t="s">
        <v>160</v>
      </c>
      <c r="J121" s="126">
        <v>0</v>
      </c>
      <c r="K121" s="416"/>
      <c r="L121" s="418"/>
    </row>
    <row r="122" spans="1:12" ht="15">
      <c r="A122" s="452" t="s">
        <v>164</v>
      </c>
      <c r="B122" s="452"/>
      <c r="C122" s="452"/>
      <c r="D122" s="452"/>
      <c r="E122" s="239">
        <f>SUM(E85:E121)</f>
        <v>6761047</v>
      </c>
      <c r="F122" s="239">
        <f>SUM(F85:F121)</f>
        <v>2112964</v>
      </c>
      <c r="G122" s="239">
        <f>SUM(G85:G121)</f>
        <v>1899671</v>
      </c>
      <c r="H122" s="239">
        <f>SUM(H85:H121)</f>
        <v>0</v>
      </c>
      <c r="I122" s="453">
        <f>SUM(J85:J121)</f>
        <v>2096032</v>
      </c>
      <c r="J122" s="454"/>
      <c r="K122" s="239">
        <f>SUM(K85:K121)</f>
        <v>652380</v>
      </c>
      <c r="L122" s="240" t="s">
        <v>203</v>
      </c>
    </row>
    <row r="123" ht="9" customHeight="1">
      <c r="A123" s="38" t="s">
        <v>211</v>
      </c>
    </row>
    <row r="124" ht="9" customHeight="1">
      <c r="A124" s="38" t="s">
        <v>207</v>
      </c>
    </row>
    <row r="125" ht="9" customHeight="1">
      <c r="A125" s="38" t="s">
        <v>208</v>
      </c>
    </row>
    <row r="126" ht="9" customHeight="1">
      <c r="A126" s="38" t="s">
        <v>209</v>
      </c>
    </row>
    <row r="127" ht="9" customHeight="1">
      <c r="A127" s="38" t="s">
        <v>210</v>
      </c>
    </row>
  </sheetData>
  <sheetProtection/>
  <mergeCells count="286">
    <mergeCell ref="G114:G117"/>
    <mergeCell ref="H114:H117"/>
    <mergeCell ref="K114:K117"/>
    <mergeCell ref="L114:L117"/>
    <mergeCell ref="D114:D121"/>
    <mergeCell ref="A114:A121"/>
    <mergeCell ref="B114:B117"/>
    <mergeCell ref="C114:C117"/>
    <mergeCell ref="E114:E117"/>
    <mergeCell ref="F114:F117"/>
    <mergeCell ref="L77:L80"/>
    <mergeCell ref="K90:K93"/>
    <mergeCell ref="L98:L101"/>
    <mergeCell ref="G94:G97"/>
    <mergeCell ref="H94:H97"/>
    <mergeCell ref="K94:K97"/>
    <mergeCell ref="L94:L97"/>
    <mergeCell ref="A110:A113"/>
    <mergeCell ref="B110:B113"/>
    <mergeCell ref="C110:C113"/>
    <mergeCell ref="D110:D113"/>
    <mergeCell ref="E110:E113"/>
    <mergeCell ref="F110:F113"/>
    <mergeCell ref="A77:A80"/>
    <mergeCell ref="B77:B80"/>
    <mergeCell ref="C77:C80"/>
    <mergeCell ref="D77:D80"/>
    <mergeCell ref="E77:E80"/>
    <mergeCell ref="F77:F80"/>
    <mergeCell ref="A122:D122"/>
    <mergeCell ref="I122:J122"/>
    <mergeCell ref="A81:A84"/>
    <mergeCell ref="B81:B84"/>
    <mergeCell ref="C81:C84"/>
    <mergeCell ref="L90:L93"/>
    <mergeCell ref="A90:A93"/>
    <mergeCell ref="B90:B93"/>
    <mergeCell ref="D81:D84"/>
    <mergeCell ref="E81:E84"/>
    <mergeCell ref="E90:E93"/>
    <mergeCell ref="F90:F93"/>
    <mergeCell ref="G90:G93"/>
    <mergeCell ref="H90:H93"/>
    <mergeCell ref="L81:L84"/>
    <mergeCell ref="A85:D85"/>
    <mergeCell ref="F81:F84"/>
    <mergeCell ref="G81:G84"/>
    <mergeCell ref="H81:H84"/>
    <mergeCell ref="K81:K84"/>
    <mergeCell ref="A98:A101"/>
    <mergeCell ref="B98:B101"/>
    <mergeCell ref="C98:C101"/>
    <mergeCell ref="D98:D101"/>
    <mergeCell ref="E98:E101"/>
    <mergeCell ref="F98:F101"/>
    <mergeCell ref="A65:A68"/>
    <mergeCell ref="B65:B68"/>
    <mergeCell ref="C65:C68"/>
    <mergeCell ref="D65:D68"/>
    <mergeCell ref="A73:A76"/>
    <mergeCell ref="A69:A72"/>
    <mergeCell ref="B69:B72"/>
    <mergeCell ref="C69:C72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6:E89"/>
    <mergeCell ref="B21:B24"/>
    <mergeCell ref="C21:C24"/>
    <mergeCell ref="D21:D24"/>
    <mergeCell ref="A25:A28"/>
    <mergeCell ref="C25:C28"/>
    <mergeCell ref="A86:A89"/>
    <mergeCell ref="C86:C89"/>
    <mergeCell ref="B17:B20"/>
    <mergeCell ref="C17:C20"/>
    <mergeCell ref="K86:K89"/>
    <mergeCell ref="G21:G24"/>
    <mergeCell ref="D17:D20"/>
    <mergeCell ref="C73:C76"/>
    <mergeCell ref="H21:H24"/>
    <mergeCell ref="D86:D89"/>
    <mergeCell ref="B73:B76"/>
    <mergeCell ref="B86:B89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6:L89"/>
    <mergeCell ref="L73:L76"/>
    <mergeCell ref="K73:K76"/>
    <mergeCell ref="D25:D28"/>
    <mergeCell ref="F86:F89"/>
    <mergeCell ref="G25:G28"/>
    <mergeCell ref="G86:G89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L118:L121"/>
    <mergeCell ref="G57:G60"/>
    <mergeCell ref="H57:H60"/>
    <mergeCell ref="K57:K60"/>
    <mergeCell ref="L57:L60"/>
    <mergeCell ref="H86:H89"/>
    <mergeCell ref="L110:L113"/>
    <mergeCell ref="G77:G80"/>
    <mergeCell ref="H77:H80"/>
    <mergeCell ref="K77:K80"/>
    <mergeCell ref="K65:K68"/>
    <mergeCell ref="G118:G121"/>
    <mergeCell ref="H118:H121"/>
    <mergeCell ref="K118:K121"/>
    <mergeCell ref="B118:B121"/>
    <mergeCell ref="C118:C121"/>
    <mergeCell ref="E118:E121"/>
    <mergeCell ref="F118:F121"/>
    <mergeCell ref="C90:C93"/>
    <mergeCell ref="D90:D93"/>
    <mergeCell ref="F73:F76"/>
    <mergeCell ref="G98:G101"/>
    <mergeCell ref="H98:H101"/>
    <mergeCell ref="K98:K101"/>
    <mergeCell ref="G110:G113"/>
    <mergeCell ref="H110:H113"/>
    <mergeCell ref="K110:K113"/>
    <mergeCell ref="H73:H76"/>
    <mergeCell ref="G102:G105"/>
    <mergeCell ref="H102:H105"/>
    <mergeCell ref="L69:L72"/>
    <mergeCell ref="K61:K64"/>
    <mergeCell ref="L61:L64"/>
    <mergeCell ref="L65:L68"/>
    <mergeCell ref="D61:D64"/>
    <mergeCell ref="E61:E64"/>
    <mergeCell ref="F61:F64"/>
    <mergeCell ref="E65:E68"/>
    <mergeCell ref="F65:F68"/>
    <mergeCell ref="G65:G68"/>
    <mergeCell ref="A61:A64"/>
    <mergeCell ref="B61:B64"/>
    <mergeCell ref="C61:C64"/>
    <mergeCell ref="G69:G72"/>
    <mergeCell ref="H69:H72"/>
    <mergeCell ref="K69:K72"/>
    <mergeCell ref="D69:D72"/>
    <mergeCell ref="E69:E72"/>
    <mergeCell ref="F69:F72"/>
    <mergeCell ref="H65:H68"/>
    <mergeCell ref="A102:A105"/>
    <mergeCell ref="B102:B105"/>
    <mergeCell ref="C102:C105"/>
    <mergeCell ref="D102:D105"/>
    <mergeCell ref="E102:E105"/>
    <mergeCell ref="F102:F105"/>
    <mergeCell ref="A94:A97"/>
    <mergeCell ref="B94:B97"/>
    <mergeCell ref="C94:C97"/>
    <mergeCell ref="D94:D97"/>
    <mergeCell ref="E94:E97"/>
    <mergeCell ref="F94:F97"/>
    <mergeCell ref="K102:K105"/>
    <mergeCell ref="L102:L105"/>
    <mergeCell ref="G106:G109"/>
    <mergeCell ref="H106:H109"/>
    <mergeCell ref="K106:K109"/>
    <mergeCell ref="L106:L109"/>
    <mergeCell ref="A106:A109"/>
    <mergeCell ref="B106:B109"/>
    <mergeCell ref="C106:C109"/>
    <mergeCell ref="D106:D109"/>
    <mergeCell ref="E106:E109"/>
    <mergeCell ref="F106:F109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66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824</v>
      </c>
      <c r="L1" s="102"/>
      <c r="M1" s="103"/>
    </row>
    <row r="2" spans="11:13" s="111" customFormat="1" ht="12" customHeight="1">
      <c r="K2" s="377" t="s">
        <v>837</v>
      </c>
      <c r="L2" s="364"/>
      <c r="M2" s="364"/>
    </row>
    <row r="3" spans="11:13" s="111" customFormat="1" ht="12" customHeight="1">
      <c r="K3" s="377" t="s">
        <v>272</v>
      </c>
      <c r="L3" s="364"/>
      <c r="M3" s="364"/>
    </row>
    <row r="4" spans="11:13" s="111" customFormat="1" ht="12" customHeight="1">
      <c r="K4" s="363" t="s">
        <v>838</v>
      </c>
      <c r="L4" s="363"/>
      <c r="M4" s="363"/>
    </row>
    <row r="5" spans="1:13" ht="18.75">
      <c r="A5" s="521" t="s">
        <v>501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7" t="s">
        <v>204</v>
      </c>
      <c r="B7" s="529" t="s">
        <v>191</v>
      </c>
      <c r="C7" s="529" t="s">
        <v>201</v>
      </c>
      <c r="D7" s="440" t="s">
        <v>502</v>
      </c>
      <c r="E7" s="440" t="s">
        <v>205</v>
      </c>
      <c r="F7" s="523" t="s">
        <v>212</v>
      </c>
      <c r="G7" s="523"/>
      <c r="H7" s="523"/>
      <c r="I7" s="523"/>
      <c r="J7" s="523"/>
      <c r="K7" s="523"/>
      <c r="L7" s="523"/>
      <c r="M7" s="447" t="s">
        <v>206</v>
      </c>
    </row>
    <row r="8" spans="1:13" ht="12.75" customHeight="1">
      <c r="A8" s="527"/>
      <c r="B8" s="529"/>
      <c r="C8" s="529"/>
      <c r="D8" s="440"/>
      <c r="E8" s="440"/>
      <c r="F8" s="523" t="s">
        <v>503</v>
      </c>
      <c r="G8" s="440" t="s">
        <v>200</v>
      </c>
      <c r="H8" s="440"/>
      <c r="I8" s="440"/>
      <c r="J8" s="440"/>
      <c r="K8" s="440"/>
      <c r="L8" s="440"/>
      <c r="M8" s="447"/>
    </row>
    <row r="9" spans="1:13" ht="12.75" customHeight="1">
      <c r="A9" s="527"/>
      <c r="B9" s="529"/>
      <c r="C9" s="529"/>
      <c r="D9" s="440"/>
      <c r="E9" s="440"/>
      <c r="F9" s="523"/>
      <c r="G9" s="440" t="s">
        <v>216</v>
      </c>
      <c r="H9" s="439" t="s">
        <v>214</v>
      </c>
      <c r="I9" s="241" t="s">
        <v>499</v>
      </c>
      <c r="J9" s="440" t="s">
        <v>155</v>
      </c>
      <c r="K9" s="440"/>
      <c r="L9" s="447" t="s">
        <v>215</v>
      </c>
      <c r="M9" s="447"/>
    </row>
    <row r="10" spans="1:13" ht="12.75" customHeight="1">
      <c r="A10" s="527"/>
      <c r="B10" s="529"/>
      <c r="C10" s="529"/>
      <c r="D10" s="440"/>
      <c r="E10" s="440"/>
      <c r="F10" s="523"/>
      <c r="G10" s="440"/>
      <c r="H10" s="439"/>
      <c r="I10" s="441" t="s">
        <v>504</v>
      </c>
      <c r="J10" s="523"/>
      <c r="K10" s="440"/>
      <c r="L10" s="447"/>
      <c r="M10" s="447"/>
    </row>
    <row r="11" spans="1:13" ht="73.5" customHeight="1">
      <c r="A11" s="528"/>
      <c r="B11" s="530"/>
      <c r="C11" s="530"/>
      <c r="D11" s="448"/>
      <c r="E11" s="448"/>
      <c r="F11" s="524"/>
      <c r="G11" s="448"/>
      <c r="H11" s="526"/>
      <c r="I11" s="442"/>
      <c r="J11" s="524"/>
      <c r="K11" s="448"/>
      <c r="L11" s="522"/>
      <c r="M11" s="522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5">
        <v>9</v>
      </c>
      <c r="K12" s="525"/>
      <c r="L12" s="163">
        <v>10</v>
      </c>
      <c r="M12" s="163">
        <v>11</v>
      </c>
    </row>
    <row r="13" spans="1:13" ht="10.5" customHeight="1">
      <c r="A13" s="493" t="s">
        <v>381</v>
      </c>
      <c r="B13" s="494">
        <v>600</v>
      </c>
      <c r="C13" s="494">
        <v>60014</v>
      </c>
      <c r="D13" s="495" t="s">
        <v>604</v>
      </c>
      <c r="E13" s="489">
        <v>300000</v>
      </c>
      <c r="F13" s="489">
        <f>SUM(G13+H13+K13+K14+K15+K16+L13)</f>
        <v>150000</v>
      </c>
      <c r="G13" s="489">
        <v>150000</v>
      </c>
      <c r="H13" s="489"/>
      <c r="I13" s="464"/>
      <c r="J13" s="118" t="s">
        <v>156</v>
      </c>
      <c r="K13" s="119"/>
      <c r="L13" s="491">
        <v>0</v>
      </c>
      <c r="M13" s="470" t="s">
        <v>154</v>
      </c>
    </row>
    <row r="14" spans="1:13" ht="10.5" customHeight="1">
      <c r="A14" s="493"/>
      <c r="B14" s="494"/>
      <c r="C14" s="494"/>
      <c r="D14" s="496"/>
      <c r="E14" s="462"/>
      <c r="F14" s="462"/>
      <c r="G14" s="462"/>
      <c r="H14" s="462"/>
      <c r="I14" s="465"/>
      <c r="J14" s="118" t="s">
        <v>158</v>
      </c>
      <c r="K14" s="119">
        <v>0</v>
      </c>
      <c r="L14" s="468"/>
      <c r="M14" s="470"/>
    </row>
    <row r="15" spans="1:13" ht="9.75" customHeight="1">
      <c r="A15" s="493"/>
      <c r="B15" s="494"/>
      <c r="C15" s="494"/>
      <c r="D15" s="496"/>
      <c r="E15" s="462"/>
      <c r="F15" s="462"/>
      <c r="G15" s="462"/>
      <c r="H15" s="462"/>
      <c r="I15" s="465"/>
      <c r="J15" s="118" t="s">
        <v>159</v>
      </c>
      <c r="K15" s="119">
        <v>0</v>
      </c>
      <c r="L15" s="468"/>
      <c r="M15" s="470"/>
    </row>
    <row r="16" spans="1:13" ht="9" customHeight="1">
      <c r="A16" s="493"/>
      <c r="B16" s="494"/>
      <c r="C16" s="494"/>
      <c r="D16" s="497"/>
      <c r="E16" s="490"/>
      <c r="F16" s="490"/>
      <c r="G16" s="490"/>
      <c r="H16" s="490"/>
      <c r="I16" s="465"/>
      <c r="J16" s="118" t="s">
        <v>160</v>
      </c>
      <c r="K16" s="119">
        <v>0</v>
      </c>
      <c r="L16" s="492"/>
      <c r="M16" s="470"/>
    </row>
    <row r="17" spans="1:13" ht="12.75">
      <c r="A17" s="493"/>
      <c r="B17" s="494"/>
      <c r="C17" s="494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71">
        <f>SUM(K13:K16)</f>
        <v>0</v>
      </c>
      <c r="K17" s="472"/>
      <c r="L17" s="215">
        <f>SUM(L13)</f>
        <v>0</v>
      </c>
      <c r="M17" s="470"/>
    </row>
    <row r="18" spans="1:13" ht="11.25" customHeight="1">
      <c r="A18" s="493"/>
      <c r="B18" s="494"/>
      <c r="C18" s="494"/>
      <c r="D18" s="213" t="s">
        <v>511</v>
      </c>
      <c r="E18" s="212"/>
      <c r="F18" s="212"/>
      <c r="G18" s="212"/>
      <c r="H18" s="212"/>
      <c r="I18" s="212"/>
      <c r="J18" s="471"/>
      <c r="K18" s="472"/>
      <c r="L18" s="215"/>
      <c r="M18" s="470"/>
    </row>
    <row r="19" spans="1:13" ht="10.5" customHeight="1">
      <c r="A19" s="493" t="s">
        <v>146</v>
      </c>
      <c r="B19" s="494">
        <v>600</v>
      </c>
      <c r="C19" s="494">
        <v>60014</v>
      </c>
      <c r="D19" s="495" t="s">
        <v>835</v>
      </c>
      <c r="E19" s="489">
        <f>3408706+470000</f>
        <v>3878706</v>
      </c>
      <c r="F19" s="489">
        <f>SUM(G19+H19+K19+K20+K21+K22+L19)</f>
        <v>958706</v>
      </c>
      <c r="G19" s="489">
        <v>958706</v>
      </c>
      <c r="H19" s="489"/>
      <c r="I19" s="464"/>
      <c r="J19" s="118" t="s">
        <v>156</v>
      </c>
      <c r="K19" s="119"/>
      <c r="L19" s="491">
        <v>0</v>
      </c>
      <c r="M19" s="470" t="s">
        <v>157</v>
      </c>
    </row>
    <row r="20" spans="1:13" ht="12.75">
      <c r="A20" s="493"/>
      <c r="B20" s="494"/>
      <c r="C20" s="494"/>
      <c r="D20" s="496"/>
      <c r="E20" s="462"/>
      <c r="F20" s="462"/>
      <c r="G20" s="462"/>
      <c r="H20" s="462"/>
      <c r="I20" s="465"/>
      <c r="J20" s="118" t="s">
        <v>158</v>
      </c>
      <c r="K20" s="119">
        <v>0</v>
      </c>
      <c r="L20" s="468"/>
      <c r="M20" s="470"/>
    </row>
    <row r="21" spans="1:13" ht="12.75">
      <c r="A21" s="493"/>
      <c r="B21" s="494"/>
      <c r="C21" s="494"/>
      <c r="D21" s="496"/>
      <c r="E21" s="462"/>
      <c r="F21" s="462"/>
      <c r="G21" s="462"/>
      <c r="H21" s="462"/>
      <c r="I21" s="465"/>
      <c r="J21" s="118" t="s">
        <v>159</v>
      </c>
      <c r="K21" s="119">
        <v>0</v>
      </c>
      <c r="L21" s="468"/>
      <c r="M21" s="470"/>
    </row>
    <row r="22" spans="1:13" ht="11.25" customHeight="1">
      <c r="A22" s="493"/>
      <c r="B22" s="494"/>
      <c r="C22" s="494"/>
      <c r="D22" s="497"/>
      <c r="E22" s="490"/>
      <c r="F22" s="490"/>
      <c r="G22" s="490"/>
      <c r="H22" s="490"/>
      <c r="I22" s="465"/>
      <c r="J22" s="118" t="s">
        <v>160</v>
      </c>
      <c r="K22" s="119">
        <v>0</v>
      </c>
      <c r="L22" s="492"/>
      <c r="M22" s="470"/>
    </row>
    <row r="23" spans="1:13" ht="12.75">
      <c r="A23" s="493"/>
      <c r="B23" s="494"/>
      <c r="C23" s="494"/>
      <c r="D23" s="213" t="s">
        <v>509</v>
      </c>
      <c r="E23" s="212">
        <f>SUM(E19)</f>
        <v>3878706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71">
        <f>SUM(K19:K22)</f>
        <v>0</v>
      </c>
      <c r="K23" s="472"/>
      <c r="L23" s="215">
        <f>SUM(L19)</f>
        <v>0</v>
      </c>
      <c r="M23" s="470"/>
    </row>
    <row r="24" spans="1:13" ht="12.75">
      <c r="A24" s="493"/>
      <c r="B24" s="494"/>
      <c r="C24" s="494"/>
      <c r="D24" s="213" t="s">
        <v>511</v>
      </c>
      <c r="E24" s="212"/>
      <c r="F24" s="212"/>
      <c r="G24" s="212"/>
      <c r="H24" s="212"/>
      <c r="I24" s="212"/>
      <c r="J24" s="471"/>
      <c r="K24" s="472"/>
      <c r="L24" s="215"/>
      <c r="M24" s="470"/>
    </row>
    <row r="25" spans="1:13" ht="9.75" customHeight="1">
      <c r="A25" s="493" t="s">
        <v>131</v>
      </c>
      <c r="B25" s="494">
        <v>600</v>
      </c>
      <c r="C25" s="494">
        <v>60014</v>
      </c>
      <c r="D25" s="495" t="s">
        <v>732</v>
      </c>
      <c r="E25" s="489">
        <v>2701000</v>
      </c>
      <c r="F25" s="489">
        <f>SUM(G25+H25+K25+K26+K27+K28+L25)</f>
        <v>876000</v>
      </c>
      <c r="G25" s="489">
        <v>876000</v>
      </c>
      <c r="H25" s="489"/>
      <c r="I25" s="464"/>
      <c r="J25" s="118" t="s">
        <v>156</v>
      </c>
      <c r="K25" s="119"/>
      <c r="L25" s="491">
        <v>0</v>
      </c>
      <c r="M25" s="470" t="s">
        <v>157</v>
      </c>
    </row>
    <row r="26" spans="1:13" ht="11.25" customHeight="1">
      <c r="A26" s="493"/>
      <c r="B26" s="494"/>
      <c r="C26" s="494"/>
      <c r="D26" s="496"/>
      <c r="E26" s="462"/>
      <c r="F26" s="462"/>
      <c r="G26" s="462"/>
      <c r="H26" s="462"/>
      <c r="I26" s="465"/>
      <c r="J26" s="118" t="s">
        <v>158</v>
      </c>
      <c r="K26" s="119">
        <v>0</v>
      </c>
      <c r="L26" s="468"/>
      <c r="M26" s="470"/>
    </row>
    <row r="27" spans="1:13" ht="9.75" customHeight="1">
      <c r="A27" s="493"/>
      <c r="B27" s="494"/>
      <c r="C27" s="494"/>
      <c r="D27" s="496"/>
      <c r="E27" s="462"/>
      <c r="F27" s="462"/>
      <c r="G27" s="462"/>
      <c r="H27" s="462"/>
      <c r="I27" s="465"/>
      <c r="J27" s="118" t="s">
        <v>159</v>
      </c>
      <c r="K27" s="119">
        <v>0</v>
      </c>
      <c r="L27" s="468"/>
      <c r="M27" s="470"/>
    </row>
    <row r="28" spans="1:13" ht="9.75" customHeight="1">
      <c r="A28" s="493"/>
      <c r="B28" s="494"/>
      <c r="C28" s="494"/>
      <c r="D28" s="497"/>
      <c r="E28" s="490"/>
      <c r="F28" s="490"/>
      <c r="G28" s="490"/>
      <c r="H28" s="490"/>
      <c r="I28" s="465"/>
      <c r="J28" s="118" t="s">
        <v>160</v>
      </c>
      <c r="K28" s="119">
        <v>0</v>
      </c>
      <c r="L28" s="492"/>
      <c r="M28" s="470"/>
    </row>
    <row r="29" spans="1:13" ht="12.75">
      <c r="A29" s="493"/>
      <c r="B29" s="494"/>
      <c r="C29" s="494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71">
        <f>SUM(K25:K28)</f>
        <v>0</v>
      </c>
      <c r="K29" s="472"/>
      <c r="L29" s="215">
        <f>SUM(L25)</f>
        <v>0</v>
      </c>
      <c r="M29" s="470"/>
    </row>
    <row r="30" spans="1:13" ht="12.75">
      <c r="A30" s="493"/>
      <c r="B30" s="494"/>
      <c r="C30" s="494"/>
      <c r="D30" s="213" t="s">
        <v>511</v>
      </c>
      <c r="E30" s="212"/>
      <c r="F30" s="212"/>
      <c r="G30" s="212"/>
      <c r="H30" s="212"/>
      <c r="I30" s="212"/>
      <c r="J30" s="471"/>
      <c r="K30" s="472"/>
      <c r="L30" s="215"/>
      <c r="M30" s="470"/>
    </row>
    <row r="31" spans="1:13" ht="8.25" customHeight="1">
      <c r="A31" s="493" t="s">
        <v>382</v>
      </c>
      <c r="B31" s="494">
        <v>600</v>
      </c>
      <c r="C31" s="494">
        <v>60014</v>
      </c>
      <c r="D31" s="495" t="s">
        <v>733</v>
      </c>
      <c r="E31" s="489">
        <v>320000</v>
      </c>
      <c r="F31" s="489">
        <f>SUM(G31+H31+K31+K32+K33+K34+L31)</f>
        <v>100000</v>
      </c>
      <c r="G31" s="489">
        <v>100000</v>
      </c>
      <c r="H31" s="489"/>
      <c r="I31" s="464"/>
      <c r="J31" s="118" t="s">
        <v>156</v>
      </c>
      <c r="K31" s="119"/>
      <c r="L31" s="491">
        <v>0</v>
      </c>
      <c r="M31" s="470" t="s">
        <v>157</v>
      </c>
    </row>
    <row r="32" spans="1:13" ht="11.25" customHeight="1">
      <c r="A32" s="493"/>
      <c r="B32" s="494"/>
      <c r="C32" s="494"/>
      <c r="D32" s="496"/>
      <c r="E32" s="462"/>
      <c r="F32" s="462"/>
      <c r="G32" s="462"/>
      <c r="H32" s="462"/>
      <c r="I32" s="465"/>
      <c r="J32" s="118" t="s">
        <v>158</v>
      </c>
      <c r="K32" s="119">
        <v>0</v>
      </c>
      <c r="L32" s="468"/>
      <c r="M32" s="470"/>
    </row>
    <row r="33" spans="1:13" ht="9" customHeight="1">
      <c r="A33" s="493"/>
      <c r="B33" s="494"/>
      <c r="C33" s="494"/>
      <c r="D33" s="496"/>
      <c r="E33" s="462"/>
      <c r="F33" s="462"/>
      <c r="G33" s="462"/>
      <c r="H33" s="462"/>
      <c r="I33" s="465"/>
      <c r="J33" s="118" t="s">
        <v>159</v>
      </c>
      <c r="K33" s="119">
        <v>0</v>
      </c>
      <c r="L33" s="468"/>
      <c r="M33" s="470"/>
    </row>
    <row r="34" spans="1:13" ht="8.25" customHeight="1">
      <c r="A34" s="493"/>
      <c r="B34" s="494"/>
      <c r="C34" s="494"/>
      <c r="D34" s="497"/>
      <c r="E34" s="490"/>
      <c r="F34" s="490"/>
      <c r="G34" s="490"/>
      <c r="H34" s="490"/>
      <c r="I34" s="465"/>
      <c r="J34" s="118" t="s">
        <v>160</v>
      </c>
      <c r="K34" s="119">
        <v>0</v>
      </c>
      <c r="L34" s="492"/>
      <c r="M34" s="470"/>
    </row>
    <row r="35" spans="1:13" ht="12.75">
      <c r="A35" s="493"/>
      <c r="B35" s="494"/>
      <c r="C35" s="494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71">
        <f>SUM(K31:K34)</f>
        <v>0</v>
      </c>
      <c r="K35" s="472"/>
      <c r="L35" s="215">
        <f>SUM(L31)</f>
        <v>0</v>
      </c>
      <c r="M35" s="470"/>
    </row>
    <row r="36" spans="1:13" ht="12.75">
      <c r="A36" s="493"/>
      <c r="B36" s="494"/>
      <c r="C36" s="494"/>
      <c r="D36" s="213" t="s">
        <v>511</v>
      </c>
      <c r="E36" s="212"/>
      <c r="F36" s="212"/>
      <c r="G36" s="212"/>
      <c r="H36" s="212"/>
      <c r="I36" s="212"/>
      <c r="J36" s="471"/>
      <c r="K36" s="472"/>
      <c r="L36" s="215"/>
      <c r="M36" s="470"/>
    </row>
    <row r="37" spans="1:13" ht="13.5" customHeight="1">
      <c r="A37" s="493" t="s">
        <v>383</v>
      </c>
      <c r="B37" s="494">
        <v>600</v>
      </c>
      <c r="C37" s="494">
        <v>60014</v>
      </c>
      <c r="D37" s="495" t="s">
        <v>649</v>
      </c>
      <c r="E37" s="489">
        <f>11341174-180000</f>
        <v>11161174</v>
      </c>
      <c r="F37" s="489">
        <f>SUM(G37+H37+K37+K38+K39+K40+L37)</f>
        <v>4070261</v>
      </c>
      <c r="G37" s="489"/>
      <c r="H37" s="489">
        <f>2021595-180000</f>
        <v>1841595</v>
      </c>
      <c r="I37" s="464"/>
      <c r="J37" s="118" t="s">
        <v>156</v>
      </c>
      <c r="K37" s="119"/>
      <c r="L37" s="491">
        <v>1693910</v>
      </c>
      <c r="M37" s="470" t="s">
        <v>157</v>
      </c>
    </row>
    <row r="38" spans="1:13" ht="12.75" customHeight="1">
      <c r="A38" s="493"/>
      <c r="B38" s="494"/>
      <c r="C38" s="494"/>
      <c r="D38" s="496"/>
      <c r="E38" s="462"/>
      <c r="F38" s="462"/>
      <c r="G38" s="462"/>
      <c r="H38" s="462"/>
      <c r="I38" s="465"/>
      <c r="J38" s="118" t="s">
        <v>158</v>
      </c>
      <c r="K38" s="119">
        <v>534756</v>
      </c>
      <c r="L38" s="468"/>
      <c r="M38" s="470"/>
    </row>
    <row r="39" spans="1:13" ht="12.75" customHeight="1">
      <c r="A39" s="493"/>
      <c r="B39" s="494"/>
      <c r="C39" s="494"/>
      <c r="D39" s="496"/>
      <c r="E39" s="462"/>
      <c r="F39" s="462"/>
      <c r="G39" s="462"/>
      <c r="H39" s="462"/>
      <c r="I39" s="465"/>
      <c r="J39" s="118" t="s">
        <v>159</v>
      </c>
      <c r="K39" s="119">
        <v>0</v>
      </c>
      <c r="L39" s="468"/>
      <c r="M39" s="470"/>
    </row>
    <row r="40" spans="1:13" ht="13.5" customHeight="1">
      <c r="A40" s="493"/>
      <c r="B40" s="494"/>
      <c r="C40" s="494"/>
      <c r="D40" s="497"/>
      <c r="E40" s="490"/>
      <c r="F40" s="490"/>
      <c r="G40" s="490"/>
      <c r="H40" s="490"/>
      <c r="I40" s="465"/>
      <c r="J40" s="118" t="s">
        <v>160</v>
      </c>
      <c r="K40" s="119">
        <v>0</v>
      </c>
      <c r="L40" s="492"/>
      <c r="M40" s="470"/>
    </row>
    <row r="41" spans="1:13" ht="12.75" customHeight="1">
      <c r="A41" s="493"/>
      <c r="B41" s="494"/>
      <c r="C41" s="494"/>
      <c r="D41" s="213" t="s">
        <v>509</v>
      </c>
      <c r="E41" s="211"/>
      <c r="F41" s="211"/>
      <c r="G41" s="211"/>
      <c r="H41" s="211"/>
      <c r="I41" s="211"/>
      <c r="J41" s="504"/>
      <c r="K41" s="504"/>
      <c r="L41" s="214"/>
      <c r="M41" s="470"/>
    </row>
    <row r="42" spans="1:13" ht="13.5" customHeight="1">
      <c r="A42" s="493"/>
      <c r="B42" s="494"/>
      <c r="C42" s="494"/>
      <c r="D42" s="213" t="s">
        <v>511</v>
      </c>
      <c r="E42" s="212">
        <f>SUM(E37)</f>
        <v>11161174</v>
      </c>
      <c r="F42" s="212">
        <f>SUM(F37)</f>
        <v>4070261</v>
      </c>
      <c r="G42" s="212">
        <f>SUM(G37)</f>
        <v>0</v>
      </c>
      <c r="H42" s="212">
        <f>SUM(H37)</f>
        <v>1841595</v>
      </c>
      <c r="I42" s="212">
        <f>SUM(I37)</f>
        <v>0</v>
      </c>
      <c r="J42" s="471">
        <f>SUM(K37:K40)</f>
        <v>534756</v>
      </c>
      <c r="K42" s="472"/>
      <c r="L42" s="215">
        <f>SUM(L37)</f>
        <v>1693910</v>
      </c>
      <c r="M42" s="470"/>
    </row>
    <row r="43" spans="1:13" ht="12.75">
      <c r="A43" s="473" t="s">
        <v>384</v>
      </c>
      <c r="B43" s="476">
        <v>600</v>
      </c>
      <c r="C43" s="476">
        <v>60014</v>
      </c>
      <c r="D43" s="487" t="s">
        <v>535</v>
      </c>
      <c r="E43" s="461">
        <v>2165023</v>
      </c>
      <c r="F43" s="461">
        <f>SUM(G43+H43+K43+K44+K45+K46+L43)</f>
        <v>1000000</v>
      </c>
      <c r="G43" s="461"/>
      <c r="H43" s="461">
        <v>500000</v>
      </c>
      <c r="I43" s="464"/>
      <c r="J43" s="141" t="s">
        <v>156</v>
      </c>
      <c r="K43" s="142">
        <v>0</v>
      </c>
      <c r="L43" s="467"/>
      <c r="M43" s="470" t="s">
        <v>157</v>
      </c>
    </row>
    <row r="44" spans="1:13" ht="12.75">
      <c r="A44" s="474"/>
      <c r="B44" s="477"/>
      <c r="C44" s="477"/>
      <c r="D44" s="483"/>
      <c r="E44" s="462"/>
      <c r="F44" s="462"/>
      <c r="G44" s="462"/>
      <c r="H44" s="462"/>
      <c r="I44" s="465"/>
      <c r="J44" s="118" t="s">
        <v>158</v>
      </c>
      <c r="K44" s="119">
        <v>500000</v>
      </c>
      <c r="L44" s="468"/>
      <c r="M44" s="470"/>
    </row>
    <row r="45" spans="1:13" ht="12.75">
      <c r="A45" s="474"/>
      <c r="B45" s="477"/>
      <c r="C45" s="477"/>
      <c r="D45" s="483"/>
      <c r="E45" s="462"/>
      <c r="F45" s="462"/>
      <c r="G45" s="462"/>
      <c r="H45" s="462"/>
      <c r="I45" s="465"/>
      <c r="J45" s="118" t="s">
        <v>159</v>
      </c>
      <c r="K45" s="119">
        <v>0</v>
      </c>
      <c r="L45" s="468"/>
      <c r="M45" s="470"/>
    </row>
    <row r="46" spans="1:13" ht="12.75">
      <c r="A46" s="474"/>
      <c r="B46" s="477"/>
      <c r="C46" s="477"/>
      <c r="D46" s="483"/>
      <c r="E46" s="462"/>
      <c r="F46" s="462"/>
      <c r="G46" s="462"/>
      <c r="H46" s="462"/>
      <c r="I46" s="514"/>
      <c r="J46" s="120" t="s">
        <v>160</v>
      </c>
      <c r="K46" s="121">
        <v>0</v>
      </c>
      <c r="L46" s="468"/>
      <c r="M46" s="470"/>
    </row>
    <row r="47" spans="1:13" ht="12.75">
      <c r="A47" s="474"/>
      <c r="B47" s="477"/>
      <c r="C47" s="477"/>
      <c r="D47" s="213" t="s">
        <v>509</v>
      </c>
      <c r="E47" s="211"/>
      <c r="F47" s="211"/>
      <c r="G47" s="211"/>
      <c r="H47" s="211"/>
      <c r="I47" s="211"/>
      <c r="J47" s="504"/>
      <c r="K47" s="504"/>
      <c r="L47" s="214"/>
      <c r="M47" s="470"/>
    </row>
    <row r="48" spans="1:13" ht="12.75">
      <c r="A48" s="475"/>
      <c r="B48" s="478"/>
      <c r="C48" s="478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71">
        <f>SUM(K43:K46)</f>
        <v>500000</v>
      </c>
      <c r="K48" s="472"/>
      <c r="L48" s="215">
        <f>SUM(L43)</f>
        <v>0</v>
      </c>
      <c r="M48" s="470"/>
    </row>
    <row r="49" spans="1:13" ht="12.75">
      <c r="A49" s="515" t="s">
        <v>385</v>
      </c>
      <c r="B49" s="482">
        <v>600</v>
      </c>
      <c r="C49" s="482">
        <v>60014</v>
      </c>
      <c r="D49" s="483" t="s">
        <v>538</v>
      </c>
      <c r="E49" s="462">
        <v>1459200</v>
      </c>
      <c r="F49" s="462">
        <f>SUM(G49+H49+K49+K50+K51+K52+L49)</f>
        <v>59200</v>
      </c>
      <c r="G49" s="462"/>
      <c r="H49" s="462">
        <v>59200</v>
      </c>
      <c r="I49" s="464"/>
      <c r="J49" s="141" t="s">
        <v>156</v>
      </c>
      <c r="K49" s="142">
        <v>0</v>
      </c>
      <c r="L49" s="518"/>
      <c r="M49" s="470" t="s">
        <v>157</v>
      </c>
    </row>
    <row r="50" spans="1:13" ht="12.75">
      <c r="A50" s="474"/>
      <c r="B50" s="477"/>
      <c r="C50" s="477"/>
      <c r="D50" s="483"/>
      <c r="E50" s="462"/>
      <c r="F50" s="462"/>
      <c r="G50" s="462"/>
      <c r="H50" s="462"/>
      <c r="I50" s="465"/>
      <c r="J50" s="118" t="s">
        <v>158</v>
      </c>
      <c r="K50" s="119"/>
      <c r="L50" s="519"/>
      <c r="M50" s="470"/>
    </row>
    <row r="51" spans="1:13" ht="12.75">
      <c r="A51" s="474"/>
      <c r="B51" s="477"/>
      <c r="C51" s="477"/>
      <c r="D51" s="483"/>
      <c r="E51" s="462"/>
      <c r="F51" s="462"/>
      <c r="G51" s="462"/>
      <c r="H51" s="462"/>
      <c r="I51" s="465"/>
      <c r="J51" s="118" t="s">
        <v>159</v>
      </c>
      <c r="K51" s="119">
        <v>0</v>
      </c>
      <c r="L51" s="519"/>
      <c r="M51" s="470"/>
    </row>
    <row r="52" spans="1:13" ht="12.75">
      <c r="A52" s="474"/>
      <c r="B52" s="477"/>
      <c r="C52" s="477"/>
      <c r="D52" s="483"/>
      <c r="E52" s="462"/>
      <c r="F52" s="462"/>
      <c r="G52" s="462"/>
      <c r="H52" s="462"/>
      <c r="I52" s="466"/>
      <c r="J52" s="143" t="s">
        <v>160</v>
      </c>
      <c r="K52" s="144">
        <v>0</v>
      </c>
      <c r="L52" s="520"/>
      <c r="M52" s="470"/>
    </row>
    <row r="53" spans="1:13" ht="12.75">
      <c r="A53" s="474"/>
      <c r="B53" s="477"/>
      <c r="C53" s="477"/>
      <c r="D53" s="213" t="s">
        <v>509</v>
      </c>
      <c r="E53" s="211"/>
      <c r="F53" s="211"/>
      <c r="G53" s="211"/>
      <c r="H53" s="211"/>
      <c r="I53" s="211"/>
      <c r="J53" s="504"/>
      <c r="K53" s="504"/>
      <c r="L53" s="214"/>
      <c r="M53" s="470"/>
    </row>
    <row r="54" spans="1:13" ht="12.75">
      <c r="A54" s="475"/>
      <c r="B54" s="478"/>
      <c r="C54" s="478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71">
        <f>SUM(K49:K52)</f>
        <v>0</v>
      </c>
      <c r="K54" s="472"/>
      <c r="L54" s="215">
        <f>SUM(L49)</f>
        <v>0</v>
      </c>
      <c r="M54" s="470"/>
    </row>
    <row r="55" spans="1:13" ht="12.75">
      <c r="A55" s="515" t="s">
        <v>386</v>
      </c>
      <c r="B55" s="482">
        <v>600</v>
      </c>
      <c r="C55" s="482">
        <v>60014</v>
      </c>
      <c r="D55" s="483" t="s">
        <v>816</v>
      </c>
      <c r="E55" s="462">
        <v>2600000</v>
      </c>
      <c r="F55" s="462">
        <f>SUM(G55+H55+K55+K56+K57+K58+L55)</f>
        <v>100000</v>
      </c>
      <c r="G55" s="462"/>
      <c r="H55" s="462">
        <v>100000</v>
      </c>
      <c r="I55" s="513"/>
      <c r="J55" s="118" t="s">
        <v>156</v>
      </c>
      <c r="K55" s="119">
        <v>0</v>
      </c>
      <c r="L55" s="468"/>
      <c r="M55" s="470" t="s">
        <v>157</v>
      </c>
    </row>
    <row r="56" spans="1:13" ht="12.75">
      <c r="A56" s="474"/>
      <c r="B56" s="477"/>
      <c r="C56" s="477"/>
      <c r="D56" s="483"/>
      <c r="E56" s="462"/>
      <c r="F56" s="462"/>
      <c r="G56" s="462"/>
      <c r="H56" s="462"/>
      <c r="I56" s="465"/>
      <c r="J56" s="118" t="s">
        <v>158</v>
      </c>
      <c r="K56" s="145"/>
      <c r="L56" s="468"/>
      <c r="M56" s="470"/>
    </row>
    <row r="57" spans="1:13" ht="12.75">
      <c r="A57" s="474"/>
      <c r="B57" s="477"/>
      <c r="C57" s="477"/>
      <c r="D57" s="483"/>
      <c r="E57" s="462"/>
      <c r="F57" s="462"/>
      <c r="G57" s="462"/>
      <c r="H57" s="462"/>
      <c r="I57" s="465"/>
      <c r="J57" s="118" t="s">
        <v>159</v>
      </c>
      <c r="K57" s="119">
        <v>0</v>
      </c>
      <c r="L57" s="468"/>
      <c r="M57" s="470"/>
    </row>
    <row r="58" spans="1:13" ht="12.75">
      <c r="A58" s="474"/>
      <c r="B58" s="477"/>
      <c r="C58" s="477"/>
      <c r="D58" s="483"/>
      <c r="E58" s="462"/>
      <c r="F58" s="462"/>
      <c r="G58" s="462"/>
      <c r="H58" s="462"/>
      <c r="I58" s="514"/>
      <c r="J58" s="120" t="s">
        <v>160</v>
      </c>
      <c r="K58" s="121">
        <v>0</v>
      </c>
      <c r="L58" s="468"/>
      <c r="M58" s="470"/>
    </row>
    <row r="59" spans="1:13" ht="12.75">
      <c r="A59" s="474"/>
      <c r="B59" s="477"/>
      <c r="C59" s="477"/>
      <c r="D59" s="213" t="s">
        <v>509</v>
      </c>
      <c r="E59" s="211"/>
      <c r="F59" s="211"/>
      <c r="G59" s="211"/>
      <c r="H59" s="211"/>
      <c r="I59" s="211"/>
      <c r="J59" s="504"/>
      <c r="K59" s="504"/>
      <c r="L59" s="214"/>
      <c r="M59" s="470"/>
    </row>
    <row r="60" spans="1:13" ht="12.75">
      <c r="A60" s="475"/>
      <c r="B60" s="478"/>
      <c r="C60" s="478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71">
        <f>SUM(K55:K58)</f>
        <v>0</v>
      </c>
      <c r="K60" s="472"/>
      <c r="L60" s="215">
        <f>SUM(L55)</f>
        <v>0</v>
      </c>
      <c r="M60" s="470"/>
    </row>
    <row r="61" spans="1:13" ht="12.75">
      <c r="A61" s="515" t="s">
        <v>132</v>
      </c>
      <c r="B61" s="482">
        <v>600</v>
      </c>
      <c r="C61" s="482">
        <v>60014</v>
      </c>
      <c r="D61" s="516" t="s">
        <v>539</v>
      </c>
      <c r="E61" s="462">
        <v>4689622</v>
      </c>
      <c r="F61" s="462">
        <f>SUM(G61+H61+K61+K62+K63+K64+L61)</f>
        <v>150000</v>
      </c>
      <c r="G61" s="462"/>
      <c r="H61" s="462">
        <v>150000</v>
      </c>
      <c r="I61" s="513"/>
      <c r="J61" s="118" t="s">
        <v>156</v>
      </c>
      <c r="K61" s="119">
        <v>0</v>
      </c>
      <c r="L61" s="468"/>
      <c r="M61" s="470" t="s">
        <v>157</v>
      </c>
    </row>
    <row r="62" spans="1:13" ht="12.75">
      <c r="A62" s="474"/>
      <c r="B62" s="477"/>
      <c r="C62" s="477"/>
      <c r="D62" s="480"/>
      <c r="E62" s="462"/>
      <c r="F62" s="462"/>
      <c r="G62" s="462"/>
      <c r="H62" s="462"/>
      <c r="I62" s="465"/>
      <c r="J62" s="118" t="s">
        <v>158</v>
      </c>
      <c r="K62" s="145"/>
      <c r="L62" s="468"/>
      <c r="M62" s="470"/>
    </row>
    <row r="63" spans="1:13" ht="12.75">
      <c r="A63" s="474"/>
      <c r="B63" s="477"/>
      <c r="C63" s="477"/>
      <c r="D63" s="480"/>
      <c r="E63" s="462"/>
      <c r="F63" s="462"/>
      <c r="G63" s="462"/>
      <c r="H63" s="462"/>
      <c r="I63" s="465"/>
      <c r="J63" s="118" t="s">
        <v>159</v>
      </c>
      <c r="K63" s="119">
        <v>0</v>
      </c>
      <c r="L63" s="468"/>
      <c r="M63" s="470"/>
    </row>
    <row r="64" spans="1:13" ht="12.75">
      <c r="A64" s="474"/>
      <c r="B64" s="477"/>
      <c r="C64" s="477"/>
      <c r="D64" s="517"/>
      <c r="E64" s="462"/>
      <c r="F64" s="462"/>
      <c r="G64" s="462"/>
      <c r="H64" s="462"/>
      <c r="I64" s="514"/>
      <c r="J64" s="120" t="s">
        <v>160</v>
      </c>
      <c r="K64" s="121">
        <v>0</v>
      </c>
      <c r="L64" s="468"/>
      <c r="M64" s="470"/>
    </row>
    <row r="65" spans="1:13" ht="15" customHeight="1">
      <c r="A65" s="474"/>
      <c r="B65" s="477"/>
      <c r="C65" s="477"/>
      <c r="D65" s="213" t="s">
        <v>509</v>
      </c>
      <c r="E65" s="211"/>
      <c r="F65" s="211"/>
      <c r="G65" s="211"/>
      <c r="H65" s="211"/>
      <c r="I65" s="211"/>
      <c r="J65" s="504"/>
      <c r="K65" s="504"/>
      <c r="L65" s="214"/>
      <c r="M65" s="470"/>
    </row>
    <row r="66" spans="1:13" ht="18.75" customHeight="1">
      <c r="A66" s="475"/>
      <c r="B66" s="478"/>
      <c r="C66" s="478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71">
        <f>SUM(K61:K64)</f>
        <v>0</v>
      </c>
      <c r="K66" s="472"/>
      <c r="L66" s="215">
        <f>SUM(L61)</f>
        <v>0</v>
      </c>
      <c r="M66" s="470"/>
    </row>
    <row r="67" spans="1:13" ht="14.25" customHeight="1">
      <c r="A67" s="515" t="s">
        <v>387</v>
      </c>
      <c r="B67" s="482">
        <v>600</v>
      </c>
      <c r="C67" s="482">
        <v>60014</v>
      </c>
      <c r="D67" s="516" t="s">
        <v>540</v>
      </c>
      <c r="E67" s="462">
        <v>1100000</v>
      </c>
      <c r="F67" s="462">
        <f>SUM(G67+H67+K67+K68+K69+K70+L67)</f>
        <v>100000</v>
      </c>
      <c r="G67" s="462"/>
      <c r="H67" s="462">
        <v>100000</v>
      </c>
      <c r="I67" s="513"/>
      <c r="J67" s="118" t="s">
        <v>156</v>
      </c>
      <c r="K67" s="119">
        <v>0</v>
      </c>
      <c r="L67" s="468"/>
      <c r="M67" s="470" t="s">
        <v>157</v>
      </c>
    </row>
    <row r="68" spans="1:13" ht="12.75" customHeight="1">
      <c r="A68" s="474"/>
      <c r="B68" s="477"/>
      <c r="C68" s="477"/>
      <c r="D68" s="480"/>
      <c r="E68" s="462"/>
      <c r="F68" s="462"/>
      <c r="G68" s="462"/>
      <c r="H68" s="462"/>
      <c r="I68" s="465"/>
      <c r="J68" s="118" t="s">
        <v>158</v>
      </c>
      <c r="K68" s="145"/>
      <c r="L68" s="468"/>
      <c r="M68" s="470"/>
    </row>
    <row r="69" spans="1:13" ht="12.75" customHeight="1">
      <c r="A69" s="474"/>
      <c r="B69" s="477"/>
      <c r="C69" s="477"/>
      <c r="D69" s="480"/>
      <c r="E69" s="462"/>
      <c r="F69" s="462"/>
      <c r="G69" s="462"/>
      <c r="H69" s="462"/>
      <c r="I69" s="465"/>
      <c r="J69" s="118" t="s">
        <v>159</v>
      </c>
      <c r="K69" s="119">
        <v>0</v>
      </c>
      <c r="L69" s="468"/>
      <c r="M69" s="470"/>
    </row>
    <row r="70" spans="1:13" ht="8.25" customHeight="1">
      <c r="A70" s="474"/>
      <c r="B70" s="477"/>
      <c r="C70" s="477"/>
      <c r="D70" s="517"/>
      <c r="E70" s="462"/>
      <c r="F70" s="462"/>
      <c r="G70" s="462"/>
      <c r="H70" s="462"/>
      <c r="I70" s="514"/>
      <c r="J70" s="120" t="s">
        <v>160</v>
      </c>
      <c r="K70" s="121">
        <v>0</v>
      </c>
      <c r="L70" s="468"/>
      <c r="M70" s="470"/>
    </row>
    <row r="71" spans="1:13" ht="15.75" customHeight="1">
      <c r="A71" s="474"/>
      <c r="B71" s="477"/>
      <c r="C71" s="477"/>
      <c r="D71" s="213" t="s">
        <v>509</v>
      </c>
      <c r="E71" s="211"/>
      <c r="F71" s="211"/>
      <c r="G71" s="211"/>
      <c r="H71" s="211"/>
      <c r="I71" s="211"/>
      <c r="J71" s="504"/>
      <c r="K71" s="504"/>
      <c r="L71" s="214"/>
      <c r="M71" s="470"/>
    </row>
    <row r="72" spans="1:13" ht="18.75" customHeight="1">
      <c r="A72" s="475"/>
      <c r="B72" s="478"/>
      <c r="C72" s="478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71">
        <f>SUM(K67:K70)</f>
        <v>0</v>
      </c>
      <c r="K72" s="472"/>
      <c r="L72" s="215">
        <f>SUM(L67)</f>
        <v>0</v>
      </c>
      <c r="M72" s="470"/>
    </row>
    <row r="73" spans="1:13" ht="12.75" customHeight="1">
      <c r="A73" s="515" t="s">
        <v>133</v>
      </c>
      <c r="B73" s="482">
        <v>600</v>
      </c>
      <c r="C73" s="482">
        <v>60014</v>
      </c>
      <c r="D73" s="483" t="s">
        <v>536</v>
      </c>
      <c r="E73" s="462">
        <v>7100000</v>
      </c>
      <c r="F73" s="462">
        <f>SUM(G73+H73+K73+K74+K75+K76+L73)</f>
        <v>100000</v>
      </c>
      <c r="G73" s="462"/>
      <c r="H73" s="462">
        <v>100000</v>
      </c>
      <c r="I73" s="513"/>
      <c r="J73" s="118" t="s">
        <v>156</v>
      </c>
      <c r="K73" s="119">
        <v>0</v>
      </c>
      <c r="L73" s="468"/>
      <c r="M73" s="470" t="s">
        <v>157</v>
      </c>
    </row>
    <row r="74" spans="1:13" ht="8.25" customHeight="1">
      <c r="A74" s="474"/>
      <c r="B74" s="477"/>
      <c r="C74" s="477"/>
      <c r="D74" s="483"/>
      <c r="E74" s="462"/>
      <c r="F74" s="462"/>
      <c r="G74" s="462"/>
      <c r="H74" s="462"/>
      <c r="I74" s="465"/>
      <c r="J74" s="118" t="s">
        <v>158</v>
      </c>
      <c r="K74" s="145"/>
      <c r="L74" s="468"/>
      <c r="M74" s="470"/>
    </row>
    <row r="75" spans="1:13" ht="12.75" customHeight="1">
      <c r="A75" s="474"/>
      <c r="B75" s="477"/>
      <c r="C75" s="477"/>
      <c r="D75" s="483"/>
      <c r="E75" s="462"/>
      <c r="F75" s="462"/>
      <c r="G75" s="462"/>
      <c r="H75" s="462"/>
      <c r="I75" s="465"/>
      <c r="J75" s="118" t="s">
        <v>159</v>
      </c>
      <c r="K75" s="119">
        <v>0</v>
      </c>
      <c r="L75" s="468"/>
      <c r="M75" s="470"/>
    </row>
    <row r="76" spans="1:13" ht="10.5" customHeight="1">
      <c r="A76" s="474"/>
      <c r="B76" s="477"/>
      <c r="C76" s="477"/>
      <c r="D76" s="483"/>
      <c r="E76" s="462"/>
      <c r="F76" s="462"/>
      <c r="G76" s="462"/>
      <c r="H76" s="462"/>
      <c r="I76" s="514"/>
      <c r="J76" s="120" t="s">
        <v>160</v>
      </c>
      <c r="K76" s="121">
        <v>0</v>
      </c>
      <c r="L76" s="468"/>
      <c r="M76" s="470"/>
    </row>
    <row r="77" spans="1:13" ht="16.5" customHeight="1">
      <c r="A77" s="474"/>
      <c r="B77" s="477"/>
      <c r="C77" s="477"/>
      <c r="D77" s="213" t="s">
        <v>509</v>
      </c>
      <c r="E77" s="211"/>
      <c r="F77" s="211"/>
      <c r="G77" s="211"/>
      <c r="H77" s="211"/>
      <c r="I77" s="211"/>
      <c r="J77" s="504"/>
      <c r="K77" s="504"/>
      <c r="L77" s="214"/>
      <c r="M77" s="470"/>
    </row>
    <row r="78" spans="1:13" ht="15.75" customHeight="1">
      <c r="A78" s="475"/>
      <c r="B78" s="478"/>
      <c r="C78" s="478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11">
        <f>SUM(K73:K76)</f>
        <v>0</v>
      </c>
      <c r="K78" s="512"/>
      <c r="L78" s="215">
        <f>SUM(L73)</f>
        <v>0</v>
      </c>
      <c r="M78" s="470"/>
    </row>
    <row r="79" spans="1:13" ht="11.25" customHeight="1">
      <c r="A79" s="515" t="s">
        <v>388</v>
      </c>
      <c r="B79" s="482">
        <v>600</v>
      </c>
      <c r="C79" s="482">
        <v>60014</v>
      </c>
      <c r="D79" s="483" t="s">
        <v>537</v>
      </c>
      <c r="E79" s="462">
        <v>5080000</v>
      </c>
      <c r="F79" s="462">
        <f>SUM(G79+H79+K79+K80+K81+K82+L79)</f>
        <v>80000</v>
      </c>
      <c r="G79" s="462"/>
      <c r="H79" s="462">
        <v>80000</v>
      </c>
      <c r="I79" s="513"/>
      <c r="J79" s="122" t="s">
        <v>156</v>
      </c>
      <c r="K79" s="123">
        <v>0</v>
      </c>
      <c r="L79" s="468"/>
      <c r="M79" s="470" t="s">
        <v>157</v>
      </c>
    </row>
    <row r="80" spans="1:13" ht="14.25" customHeight="1">
      <c r="A80" s="474"/>
      <c r="B80" s="477"/>
      <c r="C80" s="477"/>
      <c r="D80" s="483"/>
      <c r="E80" s="462"/>
      <c r="F80" s="462"/>
      <c r="G80" s="462"/>
      <c r="H80" s="462"/>
      <c r="I80" s="465"/>
      <c r="J80" s="118" t="s">
        <v>158</v>
      </c>
      <c r="K80" s="145"/>
      <c r="L80" s="468"/>
      <c r="M80" s="470"/>
    </row>
    <row r="81" spans="1:13" ht="14.25" customHeight="1">
      <c r="A81" s="474"/>
      <c r="B81" s="477"/>
      <c r="C81" s="477"/>
      <c r="D81" s="483"/>
      <c r="E81" s="462"/>
      <c r="F81" s="462"/>
      <c r="G81" s="462"/>
      <c r="H81" s="462"/>
      <c r="I81" s="465"/>
      <c r="J81" s="118" t="s">
        <v>159</v>
      </c>
      <c r="K81" s="119">
        <v>0</v>
      </c>
      <c r="L81" s="468"/>
      <c r="M81" s="470"/>
    </row>
    <row r="82" spans="1:13" ht="10.5" customHeight="1">
      <c r="A82" s="474"/>
      <c r="B82" s="477"/>
      <c r="C82" s="477"/>
      <c r="D82" s="483"/>
      <c r="E82" s="462"/>
      <c r="F82" s="462"/>
      <c r="G82" s="462"/>
      <c r="H82" s="462"/>
      <c r="I82" s="514"/>
      <c r="J82" s="120" t="s">
        <v>160</v>
      </c>
      <c r="K82" s="121">
        <v>0</v>
      </c>
      <c r="L82" s="468"/>
      <c r="M82" s="470"/>
    </row>
    <row r="83" spans="1:13" ht="15" customHeight="1">
      <c r="A83" s="474"/>
      <c r="B83" s="477"/>
      <c r="C83" s="477"/>
      <c r="D83" s="213" t="s">
        <v>509</v>
      </c>
      <c r="E83" s="211"/>
      <c r="F83" s="211"/>
      <c r="G83" s="211"/>
      <c r="H83" s="211"/>
      <c r="I83" s="211"/>
      <c r="J83" s="504"/>
      <c r="K83" s="504"/>
      <c r="L83" s="214"/>
      <c r="M83" s="470"/>
    </row>
    <row r="84" spans="1:13" ht="14.25" customHeight="1">
      <c r="A84" s="475"/>
      <c r="B84" s="478"/>
      <c r="C84" s="478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11">
        <f>SUM(K79:K82)</f>
        <v>0</v>
      </c>
      <c r="K84" s="512"/>
      <c r="L84" s="215">
        <f>SUM(L79)</f>
        <v>0</v>
      </c>
      <c r="M84" s="470"/>
    </row>
    <row r="85" spans="1:13" ht="21" customHeight="1">
      <c r="A85" s="515" t="s">
        <v>389</v>
      </c>
      <c r="B85" s="482">
        <v>600</v>
      </c>
      <c r="C85" s="482">
        <v>60014</v>
      </c>
      <c r="D85" s="483" t="s">
        <v>727</v>
      </c>
      <c r="E85" s="462">
        <v>910000</v>
      </c>
      <c r="F85" s="462">
        <f>SUM(G85+H85+K85+K86+K87+K88+L85)</f>
        <v>860000</v>
      </c>
      <c r="G85" s="462"/>
      <c r="H85" s="462">
        <v>560000</v>
      </c>
      <c r="I85" s="513"/>
      <c r="J85" s="122" t="s">
        <v>156</v>
      </c>
      <c r="K85" s="123">
        <v>0</v>
      </c>
      <c r="L85" s="468"/>
      <c r="M85" s="470" t="s">
        <v>157</v>
      </c>
    </row>
    <row r="86" spans="1:13" ht="18" customHeight="1">
      <c r="A86" s="474"/>
      <c r="B86" s="477"/>
      <c r="C86" s="477"/>
      <c r="D86" s="483"/>
      <c r="E86" s="462"/>
      <c r="F86" s="462"/>
      <c r="G86" s="462"/>
      <c r="H86" s="462"/>
      <c r="I86" s="465"/>
      <c r="J86" s="118" t="s">
        <v>158</v>
      </c>
      <c r="K86" s="145">
        <v>300000</v>
      </c>
      <c r="L86" s="468"/>
      <c r="M86" s="470"/>
    </row>
    <row r="87" spans="1:13" ht="21" customHeight="1">
      <c r="A87" s="474"/>
      <c r="B87" s="477"/>
      <c r="C87" s="477"/>
      <c r="D87" s="483"/>
      <c r="E87" s="462"/>
      <c r="F87" s="462"/>
      <c r="G87" s="462"/>
      <c r="H87" s="462"/>
      <c r="I87" s="465"/>
      <c r="J87" s="118" t="s">
        <v>159</v>
      </c>
      <c r="K87" s="119">
        <v>0</v>
      </c>
      <c r="L87" s="468"/>
      <c r="M87" s="470"/>
    </row>
    <row r="88" spans="1:13" ht="19.5" customHeight="1">
      <c r="A88" s="474"/>
      <c r="B88" s="477"/>
      <c r="C88" s="477"/>
      <c r="D88" s="483"/>
      <c r="E88" s="462"/>
      <c r="F88" s="462"/>
      <c r="G88" s="462"/>
      <c r="H88" s="462"/>
      <c r="I88" s="514"/>
      <c r="J88" s="120" t="s">
        <v>160</v>
      </c>
      <c r="K88" s="121">
        <v>0</v>
      </c>
      <c r="L88" s="468"/>
      <c r="M88" s="470"/>
    </row>
    <row r="89" spans="1:13" ht="14.25" customHeight="1">
      <c r="A89" s="474"/>
      <c r="B89" s="477"/>
      <c r="C89" s="477"/>
      <c r="D89" s="213" t="s">
        <v>509</v>
      </c>
      <c r="E89" s="211"/>
      <c r="F89" s="211"/>
      <c r="G89" s="211"/>
      <c r="H89" s="211"/>
      <c r="I89" s="211"/>
      <c r="J89" s="504"/>
      <c r="K89" s="504"/>
      <c r="L89" s="214"/>
      <c r="M89" s="470"/>
    </row>
    <row r="90" spans="1:13" ht="15" customHeight="1">
      <c r="A90" s="475"/>
      <c r="B90" s="478"/>
      <c r="C90" s="478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11">
        <f>SUM(K85:K88)</f>
        <v>300000</v>
      </c>
      <c r="K90" s="512"/>
      <c r="L90" s="215">
        <f>SUM(L85)</f>
        <v>0</v>
      </c>
      <c r="M90" s="470"/>
    </row>
    <row r="91" spans="1:13" ht="23.25" customHeight="1">
      <c r="A91" s="515" t="s">
        <v>390</v>
      </c>
      <c r="B91" s="482">
        <v>600</v>
      </c>
      <c r="C91" s="482">
        <v>60014</v>
      </c>
      <c r="D91" s="483" t="s">
        <v>814</v>
      </c>
      <c r="E91" s="462">
        <v>338687</v>
      </c>
      <c r="F91" s="462">
        <f>SUM(G91+H91+K91+K92+K93+K94+L91)</f>
        <v>40000</v>
      </c>
      <c r="G91" s="462"/>
      <c r="H91" s="462">
        <v>40000</v>
      </c>
      <c r="I91" s="513"/>
      <c r="J91" s="122" t="s">
        <v>156</v>
      </c>
      <c r="K91" s="123">
        <v>0</v>
      </c>
      <c r="L91" s="468"/>
      <c r="M91" s="470" t="s">
        <v>157</v>
      </c>
    </row>
    <row r="92" spans="1:13" ht="24" customHeight="1">
      <c r="A92" s="474"/>
      <c r="B92" s="477"/>
      <c r="C92" s="477"/>
      <c r="D92" s="483"/>
      <c r="E92" s="462"/>
      <c r="F92" s="462"/>
      <c r="G92" s="462"/>
      <c r="H92" s="462"/>
      <c r="I92" s="465"/>
      <c r="J92" s="118" t="s">
        <v>158</v>
      </c>
      <c r="K92" s="145">
        <v>0</v>
      </c>
      <c r="L92" s="468"/>
      <c r="M92" s="470"/>
    </row>
    <row r="93" spans="1:13" ht="24.75" customHeight="1">
      <c r="A93" s="474"/>
      <c r="B93" s="477"/>
      <c r="C93" s="477"/>
      <c r="D93" s="483"/>
      <c r="E93" s="462"/>
      <c r="F93" s="462"/>
      <c r="G93" s="462"/>
      <c r="H93" s="462"/>
      <c r="I93" s="465"/>
      <c r="J93" s="118" t="s">
        <v>159</v>
      </c>
      <c r="K93" s="119">
        <v>0</v>
      </c>
      <c r="L93" s="468"/>
      <c r="M93" s="470"/>
    </row>
    <row r="94" spans="1:13" ht="20.25" customHeight="1">
      <c r="A94" s="474"/>
      <c r="B94" s="477"/>
      <c r="C94" s="477"/>
      <c r="D94" s="483"/>
      <c r="E94" s="462"/>
      <c r="F94" s="462"/>
      <c r="G94" s="462"/>
      <c r="H94" s="462"/>
      <c r="I94" s="514"/>
      <c r="J94" s="120" t="s">
        <v>160</v>
      </c>
      <c r="K94" s="121">
        <v>0</v>
      </c>
      <c r="L94" s="468"/>
      <c r="M94" s="470"/>
    </row>
    <row r="95" spans="1:13" ht="13.5" customHeight="1">
      <c r="A95" s="474"/>
      <c r="B95" s="477"/>
      <c r="C95" s="477"/>
      <c r="D95" s="213" t="s">
        <v>509</v>
      </c>
      <c r="E95" s="211"/>
      <c r="F95" s="211"/>
      <c r="G95" s="211"/>
      <c r="H95" s="211"/>
      <c r="I95" s="211"/>
      <c r="J95" s="504"/>
      <c r="K95" s="504"/>
      <c r="L95" s="214"/>
      <c r="M95" s="470"/>
    </row>
    <row r="96" spans="1:13" ht="15.75" customHeight="1">
      <c r="A96" s="475"/>
      <c r="B96" s="478"/>
      <c r="C96" s="478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11">
        <f>SUM(K91:K94)</f>
        <v>0</v>
      </c>
      <c r="K96" s="512"/>
      <c r="L96" s="215">
        <f>SUM(L91)</f>
        <v>0</v>
      </c>
      <c r="M96" s="470"/>
    </row>
    <row r="97" spans="1:13" ht="16.5" customHeight="1">
      <c r="A97" s="535" t="s">
        <v>161</v>
      </c>
      <c r="B97" s="536"/>
      <c r="C97" s="536"/>
      <c r="D97" s="536"/>
      <c r="E97" s="146">
        <f>SUM(E37,E43,E49,E55,E61,E67,E73,E79,E91,E13,E19,E25,E31,E85)</f>
        <v>43803412</v>
      </c>
      <c r="F97" s="146">
        <f>SUM(F37,F43,F49,F55,F61,F67,F73,F79,F91,F13,F19,F25,F31,F85)</f>
        <v>8644167</v>
      </c>
      <c r="G97" s="146">
        <f>SUM(G37,G43,G49,G55,G61,G67,G73,G79,G91,G13,G19,G25,G31,G85)</f>
        <v>2084706</v>
      </c>
      <c r="H97" s="146">
        <f>SUM(H37,H43,H49,H55,H61,H67,H73,H79,H91,H13,H19,H25,H31,H85)</f>
        <v>3530795</v>
      </c>
      <c r="I97" s="146">
        <f>SUM(I37,I43,I49,I55,I61,I67,I73,I79,I91,I13,I19,I25,I31,I85)</f>
        <v>0</v>
      </c>
      <c r="J97" s="537">
        <f>SUM(K37:K40,K43:K46,K49:K52,K55:K58,K61:K64,K67:K70,K73:K76,K79:K82,K91:K94,K13:K16,K19:K22,K25:K28,K31:K34,K85:K88)</f>
        <v>1334756</v>
      </c>
      <c r="K97" s="537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73" t="s">
        <v>134</v>
      </c>
      <c r="B98" s="476">
        <v>700</v>
      </c>
      <c r="C98" s="476">
        <v>70005</v>
      </c>
      <c r="D98" s="487" t="s">
        <v>601</v>
      </c>
      <c r="E98" s="461">
        <f>17297991-1030020</f>
        <v>16267971</v>
      </c>
      <c r="F98" s="461">
        <f>SUM(G98+H98+K98+K99+K100+K101+L98)</f>
        <v>4600983</v>
      </c>
      <c r="G98" s="461">
        <v>61009</v>
      </c>
      <c r="H98" s="461">
        <f>2833366-347920</f>
        <v>2485446</v>
      </c>
      <c r="I98" s="464"/>
      <c r="J98" s="141" t="s">
        <v>156</v>
      </c>
      <c r="K98" s="142"/>
      <c r="L98" s="467"/>
      <c r="M98" s="470" t="s">
        <v>154</v>
      </c>
    </row>
    <row r="99" spans="1:13" ht="17.25" customHeight="1">
      <c r="A99" s="474"/>
      <c r="B99" s="477"/>
      <c r="C99" s="477"/>
      <c r="D99" s="483"/>
      <c r="E99" s="462"/>
      <c r="F99" s="462"/>
      <c r="G99" s="462"/>
      <c r="H99" s="462"/>
      <c r="I99" s="465"/>
      <c r="J99" s="118" t="s">
        <v>158</v>
      </c>
      <c r="K99" s="376">
        <f>2736628-682100</f>
        <v>2054528</v>
      </c>
      <c r="L99" s="468"/>
      <c r="M99" s="470"/>
    </row>
    <row r="100" spans="1:13" ht="15.75" customHeight="1">
      <c r="A100" s="474"/>
      <c r="B100" s="477"/>
      <c r="C100" s="477"/>
      <c r="D100" s="483"/>
      <c r="E100" s="462"/>
      <c r="F100" s="462"/>
      <c r="G100" s="462"/>
      <c r="H100" s="462"/>
      <c r="I100" s="465"/>
      <c r="J100" s="118" t="s">
        <v>159</v>
      </c>
      <c r="K100" s="119">
        <v>0</v>
      </c>
      <c r="L100" s="468"/>
      <c r="M100" s="470"/>
    </row>
    <row r="101" spans="1:13" ht="17.25" customHeight="1">
      <c r="A101" s="474"/>
      <c r="B101" s="477"/>
      <c r="C101" s="477"/>
      <c r="D101" s="488"/>
      <c r="E101" s="463"/>
      <c r="F101" s="463"/>
      <c r="G101" s="463"/>
      <c r="H101" s="463"/>
      <c r="I101" s="466"/>
      <c r="J101" s="143" t="s">
        <v>160</v>
      </c>
      <c r="K101" s="144">
        <v>0</v>
      </c>
      <c r="L101" s="469"/>
      <c r="M101" s="470"/>
    </row>
    <row r="102" spans="1:13" ht="16.5" customHeight="1">
      <c r="A102" s="474"/>
      <c r="B102" s="477"/>
      <c r="C102" s="477"/>
      <c r="D102" s="213" t="s">
        <v>509</v>
      </c>
      <c r="E102" s="211"/>
      <c r="F102" s="211"/>
      <c r="G102" s="211"/>
      <c r="H102" s="211"/>
      <c r="I102" s="211"/>
      <c r="J102" s="504"/>
      <c r="K102" s="504"/>
      <c r="L102" s="214"/>
      <c r="M102" s="470"/>
    </row>
    <row r="103" spans="1:13" ht="16.5" customHeight="1">
      <c r="A103" s="485"/>
      <c r="B103" s="486"/>
      <c r="C103" s="486"/>
      <c r="D103" s="213" t="s">
        <v>511</v>
      </c>
      <c r="E103" s="212">
        <f>SUM(E98)</f>
        <v>16267971</v>
      </c>
      <c r="F103" s="212">
        <f>SUM(F98)</f>
        <v>4600983</v>
      </c>
      <c r="G103" s="212">
        <f>SUM(G98)</f>
        <v>61009</v>
      </c>
      <c r="H103" s="212">
        <f>SUM(H98)</f>
        <v>2485446</v>
      </c>
      <c r="I103" s="212">
        <f>SUM(I98)</f>
        <v>0</v>
      </c>
      <c r="J103" s="471">
        <f>SUM(K98:K101)</f>
        <v>2054528</v>
      </c>
      <c r="K103" s="472"/>
      <c r="L103" s="215">
        <f>SUM(L98)</f>
        <v>0</v>
      </c>
      <c r="M103" s="470"/>
    </row>
    <row r="104" spans="1:13" ht="17.25" customHeight="1">
      <c r="A104" s="473" t="s">
        <v>135</v>
      </c>
      <c r="B104" s="476">
        <v>700</v>
      </c>
      <c r="C104" s="476">
        <v>70005</v>
      </c>
      <c r="D104" s="487" t="s">
        <v>602</v>
      </c>
      <c r="E104" s="461">
        <v>18300</v>
      </c>
      <c r="F104" s="461">
        <f>SUM(G104+H104+K104+K105+K106+K107+L104)</f>
        <v>9150</v>
      </c>
      <c r="G104" s="508">
        <v>0</v>
      </c>
      <c r="H104" s="508">
        <v>9150</v>
      </c>
      <c r="I104" s="464"/>
      <c r="J104" s="141" t="s">
        <v>156</v>
      </c>
      <c r="K104" s="119"/>
      <c r="L104" s="542"/>
      <c r="M104" s="470" t="s">
        <v>154</v>
      </c>
    </row>
    <row r="105" spans="1:13" ht="19.5" customHeight="1">
      <c r="A105" s="474"/>
      <c r="B105" s="477"/>
      <c r="C105" s="477"/>
      <c r="D105" s="483"/>
      <c r="E105" s="462"/>
      <c r="F105" s="462"/>
      <c r="G105" s="509"/>
      <c r="H105" s="509"/>
      <c r="I105" s="465"/>
      <c r="J105" s="118" t="s">
        <v>158</v>
      </c>
      <c r="K105" s="119"/>
      <c r="L105" s="543"/>
      <c r="M105" s="470"/>
    </row>
    <row r="106" spans="1:13" ht="14.25" customHeight="1">
      <c r="A106" s="474"/>
      <c r="B106" s="477"/>
      <c r="C106" s="477"/>
      <c r="D106" s="483"/>
      <c r="E106" s="462"/>
      <c r="F106" s="462"/>
      <c r="G106" s="509"/>
      <c r="H106" s="509"/>
      <c r="I106" s="465"/>
      <c r="J106" s="118" t="s">
        <v>159</v>
      </c>
      <c r="K106" s="119"/>
      <c r="L106" s="543"/>
      <c r="M106" s="470"/>
    </row>
    <row r="107" spans="1:13" ht="13.5" customHeight="1">
      <c r="A107" s="474"/>
      <c r="B107" s="477"/>
      <c r="C107" s="477"/>
      <c r="D107" s="488"/>
      <c r="E107" s="463"/>
      <c r="F107" s="463"/>
      <c r="G107" s="510"/>
      <c r="H107" s="510"/>
      <c r="I107" s="466"/>
      <c r="J107" s="143" t="s">
        <v>160</v>
      </c>
      <c r="K107" s="119"/>
      <c r="L107" s="544"/>
      <c r="M107" s="470"/>
    </row>
    <row r="108" spans="1:13" ht="15" customHeight="1">
      <c r="A108" s="474"/>
      <c r="B108" s="477"/>
      <c r="C108" s="477"/>
      <c r="D108" s="213" t="s">
        <v>509</v>
      </c>
      <c r="E108" s="211"/>
      <c r="F108" s="211"/>
      <c r="G108" s="211"/>
      <c r="H108" s="211"/>
      <c r="I108" s="211"/>
      <c r="J108" s="504"/>
      <c r="K108" s="504"/>
      <c r="L108" s="214"/>
      <c r="M108" s="470"/>
    </row>
    <row r="109" spans="1:13" ht="15" customHeight="1">
      <c r="A109" s="485"/>
      <c r="B109" s="486"/>
      <c r="C109" s="486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71">
        <f>SUM(K104:K107)</f>
        <v>0</v>
      </c>
      <c r="K109" s="472"/>
      <c r="L109" s="215">
        <f>SUM(L104)</f>
        <v>0</v>
      </c>
      <c r="M109" s="470"/>
    </row>
    <row r="110" spans="1:13" ht="18.75" customHeight="1">
      <c r="A110" s="493" t="s">
        <v>1</v>
      </c>
      <c r="B110" s="494">
        <v>700</v>
      </c>
      <c r="C110" s="494">
        <v>70005</v>
      </c>
      <c r="D110" s="538" t="s">
        <v>713</v>
      </c>
      <c r="E110" s="461">
        <v>2214220</v>
      </c>
      <c r="F110" s="461">
        <f>SUM(G110+H110+K110+K111+K112+K113+L110)</f>
        <v>2158820</v>
      </c>
      <c r="G110" s="508">
        <v>558820</v>
      </c>
      <c r="H110" s="508">
        <v>1600000</v>
      </c>
      <c r="I110" s="464"/>
      <c r="J110" s="141" t="s">
        <v>156</v>
      </c>
      <c r="K110" s="142"/>
      <c r="L110" s="542"/>
      <c r="M110" s="470" t="s">
        <v>154</v>
      </c>
    </row>
    <row r="111" spans="1:13" ht="15.75" customHeight="1">
      <c r="A111" s="493"/>
      <c r="B111" s="494"/>
      <c r="C111" s="494"/>
      <c r="D111" s="539"/>
      <c r="E111" s="462"/>
      <c r="F111" s="462"/>
      <c r="G111" s="509"/>
      <c r="H111" s="509"/>
      <c r="I111" s="465"/>
      <c r="J111" s="118" t="s">
        <v>158</v>
      </c>
      <c r="K111" s="119"/>
      <c r="L111" s="543"/>
      <c r="M111" s="470"/>
    </row>
    <row r="112" spans="1:13" ht="15.75" customHeight="1">
      <c r="A112" s="493"/>
      <c r="B112" s="494"/>
      <c r="C112" s="494"/>
      <c r="D112" s="539"/>
      <c r="E112" s="462"/>
      <c r="F112" s="462"/>
      <c r="G112" s="509"/>
      <c r="H112" s="509"/>
      <c r="I112" s="465"/>
      <c r="J112" s="118" t="s">
        <v>159</v>
      </c>
      <c r="K112" s="119"/>
      <c r="L112" s="543"/>
      <c r="M112" s="470"/>
    </row>
    <row r="113" spans="1:13" ht="15" customHeight="1">
      <c r="A113" s="493"/>
      <c r="B113" s="494"/>
      <c r="C113" s="494"/>
      <c r="D113" s="540"/>
      <c r="E113" s="463"/>
      <c r="F113" s="463"/>
      <c r="G113" s="510"/>
      <c r="H113" s="510"/>
      <c r="I113" s="466"/>
      <c r="J113" s="143" t="s">
        <v>160</v>
      </c>
      <c r="K113" s="119"/>
      <c r="L113" s="544"/>
      <c r="M113" s="470"/>
    </row>
    <row r="114" spans="1:13" ht="13.5" customHeight="1">
      <c r="A114" s="493"/>
      <c r="B114" s="494"/>
      <c r="C114" s="494"/>
      <c r="D114" s="213" t="s">
        <v>509</v>
      </c>
      <c r="E114" s="211"/>
      <c r="F114" s="211"/>
      <c r="G114" s="211"/>
      <c r="H114" s="211"/>
      <c r="I114" s="211"/>
      <c r="J114" s="504"/>
      <c r="K114" s="504"/>
      <c r="L114" s="214"/>
      <c r="M114" s="470"/>
    </row>
    <row r="115" spans="1:13" ht="18.75" customHeight="1">
      <c r="A115" s="493"/>
      <c r="B115" s="494"/>
      <c r="C115" s="494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11">
        <f>SUM(K110:K113)</f>
        <v>0</v>
      </c>
      <c r="K115" s="512"/>
      <c r="L115" s="215">
        <f>SUM(L110)</f>
        <v>0</v>
      </c>
      <c r="M115" s="470"/>
    </row>
    <row r="116" spans="1:13" ht="15.75" customHeight="1">
      <c r="A116" s="505" t="s">
        <v>563</v>
      </c>
      <c r="B116" s="506"/>
      <c r="C116" s="506"/>
      <c r="D116" s="507"/>
      <c r="E116" s="383">
        <f>SUM(E98,E104,E110)</f>
        <v>18500491</v>
      </c>
      <c r="F116" s="383">
        <f>SUM(F98,F104,F110)</f>
        <v>6768953</v>
      </c>
      <c r="G116" s="383">
        <f>SUM(G98,G104,G110)</f>
        <v>619829</v>
      </c>
      <c r="H116" s="383">
        <f>SUM(H98,H104,H110)</f>
        <v>4094596</v>
      </c>
      <c r="I116" s="383">
        <f>SUM(I98,I104,I110)</f>
        <v>0</v>
      </c>
      <c r="J116" s="545">
        <f>SUM(K98:K101,K104:K107,K110:K113)</f>
        <v>2054528</v>
      </c>
      <c r="K116" s="545"/>
      <c r="L116" s="383">
        <f>SUM(L98,L104,L110)</f>
        <v>0</v>
      </c>
      <c r="M116" s="216" t="s">
        <v>203</v>
      </c>
    </row>
    <row r="117" spans="1:13" ht="15.75" customHeight="1">
      <c r="A117" s="473" t="s">
        <v>2</v>
      </c>
      <c r="B117" s="476">
        <v>720</v>
      </c>
      <c r="C117" s="476">
        <v>72095</v>
      </c>
      <c r="D117" s="487" t="s">
        <v>646</v>
      </c>
      <c r="E117" s="461">
        <v>559380</v>
      </c>
      <c r="F117" s="461">
        <f>SUM(G117+H117+K117+K118+K119+K120+L117)</f>
        <v>458570</v>
      </c>
      <c r="G117" s="461">
        <v>16674</v>
      </c>
      <c r="H117" s="461">
        <v>65749</v>
      </c>
      <c r="I117" s="464"/>
      <c r="J117" s="141" t="s">
        <v>156</v>
      </c>
      <c r="K117" s="142"/>
      <c r="L117" s="467">
        <v>376147</v>
      </c>
      <c r="M117" s="470" t="s">
        <v>154</v>
      </c>
    </row>
    <row r="118" spans="1:13" ht="14.25" customHeight="1">
      <c r="A118" s="474"/>
      <c r="B118" s="477"/>
      <c r="C118" s="477"/>
      <c r="D118" s="483"/>
      <c r="E118" s="462"/>
      <c r="F118" s="462"/>
      <c r="G118" s="462"/>
      <c r="H118" s="462"/>
      <c r="I118" s="465"/>
      <c r="J118" s="118" t="s">
        <v>158</v>
      </c>
      <c r="K118" s="119">
        <v>0</v>
      </c>
      <c r="L118" s="468"/>
      <c r="M118" s="470"/>
    </row>
    <row r="119" spans="1:13" ht="15" customHeight="1">
      <c r="A119" s="474"/>
      <c r="B119" s="477"/>
      <c r="C119" s="477"/>
      <c r="D119" s="483"/>
      <c r="E119" s="462"/>
      <c r="F119" s="462"/>
      <c r="G119" s="462"/>
      <c r="H119" s="462"/>
      <c r="I119" s="465"/>
      <c r="J119" s="118" t="s">
        <v>159</v>
      </c>
      <c r="K119" s="119">
        <v>0</v>
      </c>
      <c r="L119" s="468"/>
      <c r="M119" s="470"/>
    </row>
    <row r="120" spans="1:13" ht="15.75" customHeight="1">
      <c r="A120" s="474"/>
      <c r="B120" s="477"/>
      <c r="C120" s="477"/>
      <c r="D120" s="488"/>
      <c r="E120" s="463"/>
      <c r="F120" s="463"/>
      <c r="G120" s="463"/>
      <c r="H120" s="463"/>
      <c r="I120" s="466"/>
      <c r="J120" s="143" t="s">
        <v>160</v>
      </c>
      <c r="K120" s="144">
        <v>0</v>
      </c>
      <c r="L120" s="469"/>
      <c r="M120" s="470"/>
    </row>
    <row r="121" spans="1:13" ht="12.75" customHeight="1">
      <c r="A121" s="474"/>
      <c r="B121" s="477"/>
      <c r="C121" s="477"/>
      <c r="D121" s="213" t="s">
        <v>509</v>
      </c>
      <c r="E121" s="211"/>
      <c r="F121" s="211"/>
      <c r="G121" s="211"/>
      <c r="H121" s="211"/>
      <c r="I121" s="211"/>
      <c r="J121" s="504"/>
      <c r="K121" s="504"/>
      <c r="L121" s="214"/>
      <c r="M121" s="470"/>
    </row>
    <row r="122" spans="1:13" ht="12.75" customHeight="1">
      <c r="A122" s="485"/>
      <c r="B122" s="486"/>
      <c r="C122" s="486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71">
        <f>SUM(K117:K120)</f>
        <v>0</v>
      </c>
      <c r="K122" s="472"/>
      <c r="L122" s="215">
        <f>SUM(L117)</f>
        <v>376147</v>
      </c>
      <c r="M122" s="470"/>
    </row>
    <row r="123" spans="1:13" ht="22.5" customHeight="1">
      <c r="A123" s="473" t="s">
        <v>111</v>
      </c>
      <c r="B123" s="476">
        <v>750</v>
      </c>
      <c r="C123" s="476">
        <v>75020</v>
      </c>
      <c r="D123" s="479" t="s">
        <v>801</v>
      </c>
      <c r="E123" s="461">
        <v>360114</v>
      </c>
      <c r="F123" s="461">
        <f>SUM(G123+H123+K123+K124+K125+K126+L123)</f>
        <v>40450</v>
      </c>
      <c r="G123" s="461">
        <v>40450</v>
      </c>
      <c r="H123" s="461"/>
      <c r="I123" s="464"/>
      <c r="J123" s="141" t="s">
        <v>156</v>
      </c>
      <c r="K123" s="142"/>
      <c r="L123" s="467">
        <v>0</v>
      </c>
      <c r="M123" s="470" t="s">
        <v>154</v>
      </c>
    </row>
    <row r="124" spans="1:13" ht="22.5" customHeight="1">
      <c r="A124" s="474"/>
      <c r="B124" s="477"/>
      <c r="C124" s="477"/>
      <c r="D124" s="480"/>
      <c r="E124" s="462"/>
      <c r="F124" s="462"/>
      <c r="G124" s="462"/>
      <c r="H124" s="462"/>
      <c r="I124" s="465"/>
      <c r="J124" s="118" t="s">
        <v>158</v>
      </c>
      <c r="K124" s="119">
        <v>0</v>
      </c>
      <c r="L124" s="468"/>
      <c r="M124" s="470"/>
    </row>
    <row r="125" spans="1:13" ht="16.5" customHeight="1">
      <c r="A125" s="474"/>
      <c r="B125" s="477"/>
      <c r="C125" s="477"/>
      <c r="D125" s="480"/>
      <c r="E125" s="462"/>
      <c r="F125" s="462"/>
      <c r="G125" s="462"/>
      <c r="H125" s="462"/>
      <c r="I125" s="465"/>
      <c r="J125" s="118" t="s">
        <v>159</v>
      </c>
      <c r="K125" s="119">
        <v>0</v>
      </c>
      <c r="L125" s="468"/>
      <c r="M125" s="470"/>
    </row>
    <row r="126" spans="1:13" ht="21.75" customHeight="1">
      <c r="A126" s="474"/>
      <c r="B126" s="477"/>
      <c r="C126" s="477"/>
      <c r="D126" s="481"/>
      <c r="E126" s="463"/>
      <c r="F126" s="463"/>
      <c r="G126" s="463"/>
      <c r="H126" s="463"/>
      <c r="I126" s="466"/>
      <c r="J126" s="143" t="s">
        <v>160</v>
      </c>
      <c r="K126" s="144">
        <v>0</v>
      </c>
      <c r="L126" s="469"/>
      <c r="M126" s="470"/>
    </row>
    <row r="127" spans="1:13" ht="12.75" customHeight="1">
      <c r="A127" s="474"/>
      <c r="B127" s="477"/>
      <c r="C127" s="477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71">
        <f>SUM(K123:K126)</f>
        <v>0</v>
      </c>
      <c r="K127" s="472"/>
      <c r="L127" s="215">
        <f>SUM(L123)</f>
        <v>0</v>
      </c>
      <c r="M127" s="470"/>
    </row>
    <row r="128" spans="1:13" ht="12.75" customHeight="1">
      <c r="A128" s="475"/>
      <c r="B128" s="478"/>
      <c r="C128" s="478"/>
      <c r="D128" s="213" t="s">
        <v>511</v>
      </c>
      <c r="E128" s="212"/>
      <c r="F128" s="212"/>
      <c r="G128" s="212"/>
      <c r="H128" s="212"/>
      <c r="I128" s="212"/>
      <c r="J128" s="471"/>
      <c r="K128" s="472"/>
      <c r="L128" s="215"/>
      <c r="M128" s="470"/>
    </row>
    <row r="129" spans="1:13" ht="17.25" customHeight="1">
      <c r="A129" s="473" t="s">
        <v>605</v>
      </c>
      <c r="B129" s="476">
        <v>750</v>
      </c>
      <c r="C129" s="476">
        <v>75020</v>
      </c>
      <c r="D129" s="479" t="s">
        <v>817</v>
      </c>
      <c r="E129" s="461">
        <v>1152460</v>
      </c>
      <c r="F129" s="461">
        <f>SUM(G129+H129+K129+K130+K131+K132+L129)</f>
        <v>1100000</v>
      </c>
      <c r="G129" s="461"/>
      <c r="H129" s="461">
        <v>1100000</v>
      </c>
      <c r="I129" s="464"/>
      <c r="J129" s="141" t="s">
        <v>156</v>
      </c>
      <c r="K129" s="142"/>
      <c r="L129" s="467">
        <v>0</v>
      </c>
      <c r="M129" s="470" t="s">
        <v>154</v>
      </c>
    </row>
    <row r="130" spans="1:13" ht="15" customHeight="1">
      <c r="A130" s="474"/>
      <c r="B130" s="477"/>
      <c r="C130" s="477"/>
      <c r="D130" s="480"/>
      <c r="E130" s="462"/>
      <c r="F130" s="462"/>
      <c r="G130" s="462"/>
      <c r="H130" s="462"/>
      <c r="I130" s="465"/>
      <c r="J130" s="118" t="s">
        <v>158</v>
      </c>
      <c r="K130" s="119">
        <v>0</v>
      </c>
      <c r="L130" s="468"/>
      <c r="M130" s="470"/>
    </row>
    <row r="131" spans="1:13" ht="15" customHeight="1">
      <c r="A131" s="474"/>
      <c r="B131" s="477"/>
      <c r="C131" s="477"/>
      <c r="D131" s="480"/>
      <c r="E131" s="462"/>
      <c r="F131" s="462"/>
      <c r="G131" s="462"/>
      <c r="H131" s="462"/>
      <c r="I131" s="465"/>
      <c r="J131" s="118" t="s">
        <v>159</v>
      </c>
      <c r="K131" s="119">
        <v>0</v>
      </c>
      <c r="L131" s="468"/>
      <c r="M131" s="470"/>
    </row>
    <row r="132" spans="1:13" ht="18.75" customHeight="1">
      <c r="A132" s="474"/>
      <c r="B132" s="477"/>
      <c r="C132" s="477"/>
      <c r="D132" s="481"/>
      <c r="E132" s="463"/>
      <c r="F132" s="463"/>
      <c r="G132" s="463"/>
      <c r="H132" s="463"/>
      <c r="I132" s="466"/>
      <c r="J132" s="143" t="s">
        <v>160</v>
      </c>
      <c r="K132" s="144">
        <v>0</v>
      </c>
      <c r="L132" s="469"/>
      <c r="M132" s="470"/>
    </row>
    <row r="133" spans="1:13" ht="17.25" customHeight="1">
      <c r="A133" s="474"/>
      <c r="B133" s="477"/>
      <c r="C133" s="477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71"/>
      <c r="K133" s="472"/>
      <c r="L133" s="215"/>
      <c r="M133" s="470"/>
    </row>
    <row r="134" spans="1:13" ht="15.75" customHeight="1">
      <c r="A134" s="475"/>
      <c r="B134" s="478"/>
      <c r="C134" s="478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71">
        <f>SUM(K129:K132)</f>
        <v>0</v>
      </c>
      <c r="K134" s="472"/>
      <c r="L134" s="215">
        <f>SUM(L129)</f>
        <v>0</v>
      </c>
      <c r="M134" s="470"/>
    </row>
    <row r="135" spans="1:13" ht="28.5" customHeight="1">
      <c r="A135" s="473" t="s">
        <v>606</v>
      </c>
      <c r="B135" s="476">
        <v>750</v>
      </c>
      <c r="C135" s="476">
        <v>75075</v>
      </c>
      <c r="D135" s="479" t="s">
        <v>185</v>
      </c>
      <c r="E135" s="461">
        <v>141277</v>
      </c>
      <c r="F135" s="461">
        <f>SUM(G135+H135+K135+K136+K137+K138+L135)</f>
        <v>105780</v>
      </c>
      <c r="G135" s="461">
        <v>99680</v>
      </c>
      <c r="H135" s="461"/>
      <c r="I135" s="464"/>
      <c r="J135" s="141" t="s">
        <v>156</v>
      </c>
      <c r="K135" s="142"/>
      <c r="L135" s="467">
        <v>3681</v>
      </c>
      <c r="M135" s="470" t="s">
        <v>154</v>
      </c>
    </row>
    <row r="136" spans="1:13" ht="22.5" customHeight="1">
      <c r="A136" s="474"/>
      <c r="B136" s="477"/>
      <c r="C136" s="477"/>
      <c r="D136" s="480"/>
      <c r="E136" s="462"/>
      <c r="F136" s="462"/>
      <c r="G136" s="462"/>
      <c r="H136" s="462"/>
      <c r="I136" s="465"/>
      <c r="J136" s="118" t="s">
        <v>158</v>
      </c>
      <c r="K136" s="119">
        <v>2419</v>
      </c>
      <c r="L136" s="468"/>
      <c r="M136" s="470"/>
    </row>
    <row r="137" spans="1:13" ht="26.25" customHeight="1">
      <c r="A137" s="474"/>
      <c r="B137" s="477"/>
      <c r="C137" s="477"/>
      <c r="D137" s="480"/>
      <c r="E137" s="462"/>
      <c r="F137" s="462"/>
      <c r="G137" s="462"/>
      <c r="H137" s="462"/>
      <c r="I137" s="465"/>
      <c r="J137" s="118" t="s">
        <v>159</v>
      </c>
      <c r="K137" s="119">
        <v>0</v>
      </c>
      <c r="L137" s="468"/>
      <c r="M137" s="470"/>
    </row>
    <row r="138" spans="1:13" ht="24" customHeight="1">
      <c r="A138" s="474"/>
      <c r="B138" s="477"/>
      <c r="C138" s="477"/>
      <c r="D138" s="481"/>
      <c r="E138" s="463"/>
      <c r="F138" s="463"/>
      <c r="G138" s="463"/>
      <c r="H138" s="463"/>
      <c r="I138" s="466"/>
      <c r="J138" s="143" t="s">
        <v>160</v>
      </c>
      <c r="K138" s="144">
        <v>0</v>
      </c>
      <c r="L138" s="469"/>
      <c r="M138" s="470"/>
    </row>
    <row r="139" spans="1:13" ht="17.25" customHeight="1">
      <c r="A139" s="474"/>
      <c r="B139" s="477"/>
      <c r="C139" s="477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71">
        <f>SUM(K135:K138)</f>
        <v>2419</v>
      </c>
      <c r="K139" s="472"/>
      <c r="L139" s="215">
        <f>SUM(L135)</f>
        <v>3681</v>
      </c>
      <c r="M139" s="470"/>
    </row>
    <row r="140" spans="1:13" ht="17.25" customHeight="1">
      <c r="A140" s="475"/>
      <c r="B140" s="478"/>
      <c r="C140" s="478"/>
      <c r="D140" s="213" t="s">
        <v>511</v>
      </c>
      <c r="E140" s="212"/>
      <c r="F140" s="212"/>
      <c r="G140" s="212"/>
      <c r="H140" s="212"/>
      <c r="I140" s="212"/>
      <c r="J140" s="471"/>
      <c r="K140" s="472"/>
      <c r="L140" s="215"/>
      <c r="M140" s="470"/>
    </row>
    <row r="141" spans="1:13" ht="17.25" customHeight="1">
      <c r="A141" s="473" t="s">
        <v>608</v>
      </c>
      <c r="B141" s="476">
        <v>801</v>
      </c>
      <c r="C141" s="476">
        <v>80120</v>
      </c>
      <c r="D141" s="487" t="s">
        <v>647</v>
      </c>
      <c r="E141" s="461">
        <v>5349041</v>
      </c>
      <c r="F141" s="461">
        <f>SUM(G141+H141+K141+K142+K143+K144+L141)</f>
        <v>2505777</v>
      </c>
      <c r="G141" s="461">
        <v>63895</v>
      </c>
      <c r="H141" s="461">
        <v>889276</v>
      </c>
      <c r="I141" s="464"/>
      <c r="J141" s="141" t="s">
        <v>156</v>
      </c>
      <c r="K141" s="142"/>
      <c r="L141" s="467">
        <v>1552606</v>
      </c>
      <c r="M141" s="470" t="s">
        <v>391</v>
      </c>
    </row>
    <row r="142" spans="1:13" ht="18" customHeight="1">
      <c r="A142" s="474"/>
      <c r="B142" s="477"/>
      <c r="C142" s="477"/>
      <c r="D142" s="483"/>
      <c r="E142" s="462"/>
      <c r="F142" s="462"/>
      <c r="G142" s="462"/>
      <c r="H142" s="462"/>
      <c r="I142" s="465"/>
      <c r="J142" s="118" t="s">
        <v>158</v>
      </c>
      <c r="K142" s="119">
        <v>0</v>
      </c>
      <c r="L142" s="468"/>
      <c r="M142" s="470"/>
    </row>
    <row r="143" spans="1:13" ht="20.25" customHeight="1">
      <c r="A143" s="474"/>
      <c r="B143" s="477"/>
      <c r="C143" s="477"/>
      <c r="D143" s="483"/>
      <c r="E143" s="462"/>
      <c r="F143" s="462"/>
      <c r="G143" s="462"/>
      <c r="H143" s="462"/>
      <c r="I143" s="465"/>
      <c r="J143" s="118" t="s">
        <v>159</v>
      </c>
      <c r="K143" s="119">
        <v>0</v>
      </c>
      <c r="L143" s="468"/>
      <c r="M143" s="470"/>
    </row>
    <row r="144" spans="1:13" ht="18.75" customHeight="1">
      <c r="A144" s="474"/>
      <c r="B144" s="477"/>
      <c r="C144" s="477"/>
      <c r="D144" s="488"/>
      <c r="E144" s="463"/>
      <c r="F144" s="463"/>
      <c r="G144" s="463"/>
      <c r="H144" s="463"/>
      <c r="I144" s="466"/>
      <c r="J144" s="143" t="s">
        <v>160</v>
      </c>
      <c r="K144" s="144">
        <v>0</v>
      </c>
      <c r="L144" s="469"/>
      <c r="M144" s="470"/>
    </row>
    <row r="145" spans="1:13" ht="18.75" customHeight="1">
      <c r="A145" s="474"/>
      <c r="B145" s="477"/>
      <c r="C145" s="477"/>
      <c r="D145" s="213" t="s">
        <v>509</v>
      </c>
      <c r="E145" s="372"/>
      <c r="F145" s="372"/>
      <c r="G145" s="372"/>
      <c r="H145" s="372"/>
      <c r="I145" s="372"/>
      <c r="J145" s="541"/>
      <c r="K145" s="541"/>
      <c r="L145" s="373"/>
      <c r="M145" s="470"/>
    </row>
    <row r="146" spans="1:13" ht="22.5" customHeight="1">
      <c r="A146" s="485"/>
      <c r="B146" s="486"/>
      <c r="C146" s="486"/>
      <c r="D146" s="213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502">
        <f>SUM(K141:K144)</f>
        <v>0</v>
      </c>
      <c r="K146" s="503"/>
      <c r="L146" s="375">
        <f>SUM(L141)</f>
        <v>1552606</v>
      </c>
      <c r="M146" s="470"/>
    </row>
    <row r="147" spans="1:13" ht="21" customHeight="1">
      <c r="A147" s="473" t="s">
        <v>610</v>
      </c>
      <c r="B147" s="476">
        <v>801</v>
      </c>
      <c r="C147" s="476">
        <v>80130</v>
      </c>
      <c r="D147" s="487" t="s">
        <v>607</v>
      </c>
      <c r="E147" s="461">
        <v>429721</v>
      </c>
      <c r="F147" s="461">
        <f>SUM(G147+H147+K147+K148+K149+K150+L147)</f>
        <v>174836</v>
      </c>
      <c r="G147" s="461"/>
      <c r="H147" s="461"/>
      <c r="I147" s="464"/>
      <c r="J147" s="141" t="s">
        <v>156</v>
      </c>
      <c r="K147" s="142"/>
      <c r="L147" s="467">
        <v>174836</v>
      </c>
      <c r="M147" s="470" t="s">
        <v>130</v>
      </c>
    </row>
    <row r="148" spans="1:13" ht="16.5" customHeight="1">
      <c r="A148" s="474"/>
      <c r="B148" s="477"/>
      <c r="C148" s="477"/>
      <c r="D148" s="483"/>
      <c r="E148" s="462"/>
      <c r="F148" s="462"/>
      <c r="G148" s="462"/>
      <c r="H148" s="462"/>
      <c r="I148" s="465"/>
      <c r="J148" s="118" t="s">
        <v>158</v>
      </c>
      <c r="K148" s="119">
        <v>0</v>
      </c>
      <c r="L148" s="468"/>
      <c r="M148" s="470"/>
    </row>
    <row r="149" spans="1:13" ht="18.75" customHeight="1">
      <c r="A149" s="474"/>
      <c r="B149" s="477"/>
      <c r="C149" s="477"/>
      <c r="D149" s="483"/>
      <c r="E149" s="462"/>
      <c r="F149" s="462"/>
      <c r="G149" s="462"/>
      <c r="H149" s="462"/>
      <c r="I149" s="465"/>
      <c r="J149" s="118" t="s">
        <v>159</v>
      </c>
      <c r="K149" s="119">
        <v>0</v>
      </c>
      <c r="L149" s="468"/>
      <c r="M149" s="470"/>
    </row>
    <row r="150" spans="1:13" ht="19.5" customHeight="1">
      <c r="A150" s="474"/>
      <c r="B150" s="477"/>
      <c r="C150" s="477"/>
      <c r="D150" s="488"/>
      <c r="E150" s="463"/>
      <c r="F150" s="463"/>
      <c r="G150" s="463"/>
      <c r="H150" s="463"/>
      <c r="I150" s="466"/>
      <c r="J150" s="143" t="s">
        <v>160</v>
      </c>
      <c r="K150" s="144">
        <v>0</v>
      </c>
      <c r="L150" s="469"/>
      <c r="M150" s="470"/>
    </row>
    <row r="151" spans="1:13" ht="15.75" customHeight="1">
      <c r="A151" s="474"/>
      <c r="B151" s="477"/>
      <c r="C151" s="477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33"/>
      <c r="K151" s="533"/>
      <c r="L151" s="215">
        <v>174836</v>
      </c>
      <c r="M151" s="470"/>
    </row>
    <row r="152" spans="1:13" ht="15.75" customHeight="1">
      <c r="A152" s="485"/>
      <c r="B152" s="486"/>
      <c r="C152" s="486"/>
      <c r="D152" s="213" t="s">
        <v>511</v>
      </c>
      <c r="E152" s="212"/>
      <c r="F152" s="212"/>
      <c r="G152" s="212"/>
      <c r="H152" s="212"/>
      <c r="I152" s="212"/>
      <c r="J152" s="471"/>
      <c r="K152" s="484"/>
      <c r="L152" s="215"/>
      <c r="M152" s="470"/>
    </row>
    <row r="153" spans="1:13" ht="18" customHeight="1">
      <c r="A153" s="473" t="s">
        <v>612</v>
      </c>
      <c r="B153" s="476">
        <v>853</v>
      </c>
      <c r="C153" s="476">
        <v>85395</v>
      </c>
      <c r="D153" s="487" t="s">
        <v>609</v>
      </c>
      <c r="E153" s="461">
        <f>SUM(E157:E158)</f>
        <v>516676</v>
      </c>
      <c r="F153" s="461">
        <f>SUM(G153+H153+K153+K154+K155+K156+L153)</f>
        <v>174209</v>
      </c>
      <c r="G153" s="461">
        <v>6000</v>
      </c>
      <c r="H153" s="461"/>
      <c r="I153" s="464"/>
      <c r="J153" s="141" t="s">
        <v>156</v>
      </c>
      <c r="K153" s="142">
        <v>1415</v>
      </c>
      <c r="L153" s="467">
        <v>166794</v>
      </c>
      <c r="M153" s="470" t="s">
        <v>154</v>
      </c>
    </row>
    <row r="154" spans="1:13" ht="19.5" customHeight="1">
      <c r="A154" s="474"/>
      <c r="B154" s="477"/>
      <c r="C154" s="477"/>
      <c r="D154" s="483"/>
      <c r="E154" s="462"/>
      <c r="F154" s="462"/>
      <c r="G154" s="462"/>
      <c r="H154" s="462"/>
      <c r="I154" s="465"/>
      <c r="J154" s="118" t="s">
        <v>158</v>
      </c>
      <c r="K154" s="119">
        <v>0</v>
      </c>
      <c r="L154" s="468"/>
      <c r="M154" s="470"/>
    </row>
    <row r="155" spans="1:13" ht="14.25" customHeight="1">
      <c r="A155" s="474"/>
      <c r="B155" s="477"/>
      <c r="C155" s="477"/>
      <c r="D155" s="483"/>
      <c r="E155" s="462"/>
      <c r="F155" s="462"/>
      <c r="G155" s="462"/>
      <c r="H155" s="462"/>
      <c r="I155" s="465"/>
      <c r="J155" s="118" t="s">
        <v>159</v>
      </c>
      <c r="K155" s="119">
        <v>0</v>
      </c>
      <c r="L155" s="468"/>
      <c r="M155" s="470"/>
    </row>
    <row r="156" spans="1:13" ht="12" customHeight="1">
      <c r="A156" s="474"/>
      <c r="B156" s="477"/>
      <c r="C156" s="477"/>
      <c r="D156" s="488"/>
      <c r="E156" s="463"/>
      <c r="F156" s="463"/>
      <c r="G156" s="463"/>
      <c r="H156" s="463"/>
      <c r="I156" s="466"/>
      <c r="J156" s="143" t="s">
        <v>160</v>
      </c>
      <c r="K156" s="144">
        <v>0</v>
      </c>
      <c r="L156" s="469"/>
      <c r="M156" s="470"/>
    </row>
    <row r="157" spans="1:13" ht="16.5" customHeight="1">
      <c r="A157" s="474"/>
      <c r="B157" s="477"/>
      <c r="C157" s="477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71">
        <f>SUM(K153:K156)</f>
        <v>1415</v>
      </c>
      <c r="K157" s="484"/>
      <c r="L157" s="215">
        <f>SUM(L153)</f>
        <v>166794</v>
      </c>
      <c r="M157" s="470"/>
    </row>
    <row r="158" spans="1:13" ht="15.75" customHeight="1">
      <c r="A158" s="485"/>
      <c r="B158" s="486"/>
      <c r="C158" s="486"/>
      <c r="D158" s="213" t="s">
        <v>511</v>
      </c>
      <c r="E158" s="212"/>
      <c r="F158" s="212"/>
      <c r="G158" s="212"/>
      <c r="H158" s="212"/>
      <c r="I158" s="212"/>
      <c r="J158" s="471"/>
      <c r="K158" s="484"/>
      <c r="L158" s="215"/>
      <c r="M158" s="470"/>
    </row>
    <row r="159" spans="1:13" ht="14.25" customHeight="1">
      <c r="A159" s="473" t="s">
        <v>734</v>
      </c>
      <c r="B159" s="476">
        <v>853</v>
      </c>
      <c r="C159" s="476">
        <v>85395</v>
      </c>
      <c r="D159" s="487" t="s">
        <v>611</v>
      </c>
      <c r="E159" s="461">
        <f>SUM(E163:E164)</f>
        <v>250384</v>
      </c>
      <c r="F159" s="461">
        <f>SUM(G159+H159+K159+K160+K161+K162+L159)</f>
        <v>33149</v>
      </c>
      <c r="G159" s="461">
        <f>SUM(G163:G164)</f>
        <v>14440</v>
      </c>
      <c r="H159" s="461">
        <f>SUM(H163:H164)</f>
        <v>0</v>
      </c>
      <c r="I159" s="461">
        <f>SUM(I163:I164)</f>
        <v>0</v>
      </c>
      <c r="J159" s="141" t="s">
        <v>156</v>
      </c>
      <c r="K159" s="142">
        <v>0</v>
      </c>
      <c r="L159" s="467">
        <f>SUM(L163:L164)</f>
        <v>18709</v>
      </c>
      <c r="M159" s="470" t="s">
        <v>564</v>
      </c>
    </row>
    <row r="160" spans="1:13" ht="11.25" customHeight="1">
      <c r="A160" s="474"/>
      <c r="B160" s="477"/>
      <c r="C160" s="477"/>
      <c r="D160" s="483"/>
      <c r="E160" s="462"/>
      <c r="F160" s="462"/>
      <c r="G160" s="462"/>
      <c r="H160" s="462"/>
      <c r="I160" s="462"/>
      <c r="J160" s="118" t="s">
        <v>158</v>
      </c>
      <c r="K160" s="119">
        <v>0</v>
      </c>
      <c r="L160" s="468"/>
      <c r="M160" s="470"/>
    </row>
    <row r="161" spans="1:13" ht="13.5" customHeight="1">
      <c r="A161" s="474"/>
      <c r="B161" s="477"/>
      <c r="C161" s="477"/>
      <c r="D161" s="483"/>
      <c r="E161" s="462"/>
      <c r="F161" s="462"/>
      <c r="G161" s="462"/>
      <c r="H161" s="462"/>
      <c r="I161" s="462"/>
      <c r="J161" s="118" t="s">
        <v>159</v>
      </c>
      <c r="K161" s="119">
        <v>0</v>
      </c>
      <c r="L161" s="468"/>
      <c r="M161" s="470"/>
    </row>
    <row r="162" spans="1:13" ht="9" customHeight="1">
      <c r="A162" s="474"/>
      <c r="B162" s="477"/>
      <c r="C162" s="477"/>
      <c r="D162" s="488"/>
      <c r="E162" s="463"/>
      <c r="F162" s="463"/>
      <c r="G162" s="463"/>
      <c r="H162" s="463"/>
      <c r="I162" s="463"/>
      <c r="J162" s="143" t="s">
        <v>160</v>
      </c>
      <c r="K162" s="144">
        <v>0</v>
      </c>
      <c r="L162" s="469"/>
      <c r="M162" s="470"/>
    </row>
    <row r="163" spans="1:13" ht="13.5" customHeight="1">
      <c r="A163" s="474"/>
      <c r="B163" s="477"/>
      <c r="C163" s="477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71">
        <v>0</v>
      </c>
      <c r="K163" s="484"/>
      <c r="L163" s="215">
        <v>18709</v>
      </c>
      <c r="M163" s="470"/>
    </row>
    <row r="164" spans="1:13" ht="13.5" customHeight="1">
      <c r="A164" s="474"/>
      <c r="B164" s="477"/>
      <c r="C164" s="477"/>
      <c r="D164" s="222" t="s">
        <v>511</v>
      </c>
      <c r="E164" s="212"/>
      <c r="F164" s="212"/>
      <c r="G164" s="212"/>
      <c r="H164" s="212"/>
      <c r="I164" s="212"/>
      <c r="J164" s="471"/>
      <c r="K164" s="484"/>
      <c r="L164" s="215"/>
      <c r="M164" s="470"/>
    </row>
    <row r="165" spans="1:13" ht="12.75" customHeight="1">
      <c r="A165" s="473" t="s">
        <v>735</v>
      </c>
      <c r="B165" s="476">
        <v>853</v>
      </c>
      <c r="C165" s="476">
        <v>85395</v>
      </c>
      <c r="D165" s="487" t="s">
        <v>613</v>
      </c>
      <c r="E165" s="461">
        <v>1084094</v>
      </c>
      <c r="F165" s="461">
        <f>SUM(G165+H165+K165+K166+K167+K168+L165)</f>
        <v>282799</v>
      </c>
      <c r="G165" s="461"/>
      <c r="H165" s="461"/>
      <c r="I165" s="464"/>
      <c r="J165" s="141" t="s">
        <v>156</v>
      </c>
      <c r="K165" s="142"/>
      <c r="L165" s="467">
        <v>282799</v>
      </c>
      <c r="M165" s="470" t="s">
        <v>564</v>
      </c>
    </row>
    <row r="166" spans="1:13" ht="12.75" customHeight="1">
      <c r="A166" s="474"/>
      <c r="B166" s="477"/>
      <c r="C166" s="477"/>
      <c r="D166" s="483"/>
      <c r="E166" s="462"/>
      <c r="F166" s="462"/>
      <c r="G166" s="462"/>
      <c r="H166" s="462"/>
      <c r="I166" s="465"/>
      <c r="J166" s="118" t="s">
        <v>158</v>
      </c>
      <c r="K166" s="119">
        <v>0</v>
      </c>
      <c r="L166" s="468"/>
      <c r="M166" s="470"/>
    </row>
    <row r="167" spans="1:13" ht="12.75" customHeight="1">
      <c r="A167" s="474"/>
      <c r="B167" s="477"/>
      <c r="C167" s="477"/>
      <c r="D167" s="483"/>
      <c r="E167" s="462"/>
      <c r="F167" s="462"/>
      <c r="G167" s="462"/>
      <c r="H167" s="462"/>
      <c r="I167" s="465"/>
      <c r="J167" s="118" t="s">
        <v>159</v>
      </c>
      <c r="K167" s="119">
        <v>0</v>
      </c>
      <c r="L167" s="468"/>
      <c r="M167" s="470"/>
    </row>
    <row r="168" spans="1:13" ht="10.5" customHeight="1">
      <c r="A168" s="474"/>
      <c r="B168" s="477"/>
      <c r="C168" s="477"/>
      <c r="D168" s="488"/>
      <c r="E168" s="463"/>
      <c r="F168" s="463"/>
      <c r="G168" s="463"/>
      <c r="H168" s="463"/>
      <c r="I168" s="466"/>
      <c r="J168" s="143" t="s">
        <v>160</v>
      </c>
      <c r="K168" s="144">
        <v>0</v>
      </c>
      <c r="L168" s="469"/>
      <c r="M168" s="470"/>
    </row>
    <row r="169" spans="1:13" ht="14.25" customHeight="1">
      <c r="A169" s="474"/>
      <c r="B169" s="477"/>
      <c r="C169" s="477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71"/>
      <c r="K169" s="484"/>
      <c r="L169" s="215">
        <v>282799</v>
      </c>
      <c r="M169" s="470"/>
    </row>
    <row r="170" spans="1:13" ht="15" customHeight="1">
      <c r="A170" s="474"/>
      <c r="B170" s="477"/>
      <c r="C170" s="477"/>
      <c r="D170" s="222" t="s">
        <v>511</v>
      </c>
      <c r="E170" s="212"/>
      <c r="F170" s="212"/>
      <c r="G170" s="212"/>
      <c r="H170" s="212"/>
      <c r="I170" s="212"/>
      <c r="J170" s="471"/>
      <c r="K170" s="484"/>
      <c r="L170" s="215"/>
      <c r="M170" s="470"/>
    </row>
    <row r="171" spans="1:13" ht="15" customHeight="1">
      <c r="A171" s="473" t="s">
        <v>755</v>
      </c>
      <c r="B171" s="476">
        <v>853</v>
      </c>
      <c r="C171" s="476">
        <v>85395</v>
      </c>
      <c r="D171" s="487" t="s">
        <v>754</v>
      </c>
      <c r="E171" s="461">
        <v>179121</v>
      </c>
      <c r="F171" s="461">
        <f>SUM(G171+H171+K171+K172+K173+K174+L171)</f>
        <v>31102</v>
      </c>
      <c r="G171" s="461"/>
      <c r="H171" s="461"/>
      <c r="I171" s="464"/>
      <c r="J171" s="141" t="s">
        <v>156</v>
      </c>
      <c r="K171" s="142"/>
      <c r="L171" s="467">
        <v>31102</v>
      </c>
      <c r="M171" s="470" t="s">
        <v>564</v>
      </c>
    </row>
    <row r="172" spans="1:13" ht="12.75" customHeight="1">
      <c r="A172" s="474"/>
      <c r="B172" s="477"/>
      <c r="C172" s="477"/>
      <c r="D172" s="483"/>
      <c r="E172" s="462"/>
      <c r="F172" s="462"/>
      <c r="G172" s="462"/>
      <c r="H172" s="462"/>
      <c r="I172" s="465"/>
      <c r="J172" s="118" t="s">
        <v>158</v>
      </c>
      <c r="K172" s="119">
        <v>0</v>
      </c>
      <c r="L172" s="468"/>
      <c r="M172" s="470"/>
    </row>
    <row r="173" spans="1:13" ht="12" customHeight="1">
      <c r="A173" s="474"/>
      <c r="B173" s="477"/>
      <c r="C173" s="477"/>
      <c r="D173" s="483"/>
      <c r="E173" s="462"/>
      <c r="F173" s="462"/>
      <c r="G173" s="462"/>
      <c r="H173" s="462"/>
      <c r="I173" s="465"/>
      <c r="J173" s="118" t="s">
        <v>159</v>
      </c>
      <c r="K173" s="119">
        <v>0</v>
      </c>
      <c r="L173" s="468"/>
      <c r="M173" s="470"/>
    </row>
    <row r="174" spans="1:13" ht="12.75" customHeight="1">
      <c r="A174" s="474"/>
      <c r="B174" s="477"/>
      <c r="C174" s="477"/>
      <c r="D174" s="488"/>
      <c r="E174" s="463"/>
      <c r="F174" s="463"/>
      <c r="G174" s="463"/>
      <c r="H174" s="463"/>
      <c r="I174" s="466"/>
      <c r="J174" s="143" t="s">
        <v>160</v>
      </c>
      <c r="K174" s="144">
        <v>0</v>
      </c>
      <c r="L174" s="469"/>
      <c r="M174" s="470"/>
    </row>
    <row r="175" spans="1:13" ht="15" customHeight="1">
      <c r="A175" s="474"/>
      <c r="B175" s="477"/>
      <c r="C175" s="477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71"/>
      <c r="K175" s="484"/>
      <c r="L175" s="215">
        <v>31102</v>
      </c>
      <c r="M175" s="470"/>
    </row>
    <row r="176" spans="1:13" ht="15" customHeight="1">
      <c r="A176" s="474"/>
      <c r="B176" s="477"/>
      <c r="C176" s="477"/>
      <c r="D176" s="222" t="s">
        <v>511</v>
      </c>
      <c r="E176" s="212"/>
      <c r="F176" s="212"/>
      <c r="G176" s="212"/>
      <c r="H176" s="212"/>
      <c r="I176" s="212"/>
      <c r="J176" s="471"/>
      <c r="K176" s="484"/>
      <c r="L176" s="215"/>
      <c r="M176" s="470"/>
    </row>
    <row r="177" spans="1:13" ht="13.5" customHeight="1">
      <c r="A177" s="473" t="s">
        <v>800</v>
      </c>
      <c r="B177" s="476">
        <v>853</v>
      </c>
      <c r="C177" s="476">
        <v>85395</v>
      </c>
      <c r="D177" s="487" t="s">
        <v>614</v>
      </c>
      <c r="E177" s="461">
        <v>151818</v>
      </c>
      <c r="F177" s="461">
        <f>SUM(G177+H177+K177+K178+K179+K180+L177)</f>
        <v>78067</v>
      </c>
      <c r="G177" s="461">
        <v>481</v>
      </c>
      <c r="H177" s="461"/>
      <c r="I177" s="464"/>
      <c r="J177" s="141" t="s">
        <v>156</v>
      </c>
      <c r="K177" s="232">
        <v>1906</v>
      </c>
      <c r="L177" s="467">
        <v>75680</v>
      </c>
      <c r="M177" s="470" t="s">
        <v>615</v>
      </c>
    </row>
    <row r="178" spans="1:13" ht="15.75" customHeight="1">
      <c r="A178" s="474"/>
      <c r="B178" s="477"/>
      <c r="C178" s="477"/>
      <c r="D178" s="483"/>
      <c r="E178" s="462"/>
      <c r="F178" s="462"/>
      <c r="G178" s="462"/>
      <c r="H178" s="462"/>
      <c r="I178" s="465"/>
      <c r="J178" s="118" t="s">
        <v>158</v>
      </c>
      <c r="K178" s="119">
        <v>0</v>
      </c>
      <c r="L178" s="468"/>
      <c r="M178" s="470"/>
    </row>
    <row r="179" spans="1:13" ht="15" customHeight="1">
      <c r="A179" s="474"/>
      <c r="B179" s="477"/>
      <c r="C179" s="477"/>
      <c r="D179" s="483"/>
      <c r="E179" s="462"/>
      <c r="F179" s="462"/>
      <c r="G179" s="462"/>
      <c r="H179" s="462"/>
      <c r="I179" s="465"/>
      <c r="J179" s="118" t="s">
        <v>159</v>
      </c>
      <c r="K179" s="119">
        <v>0</v>
      </c>
      <c r="L179" s="468"/>
      <c r="M179" s="470"/>
    </row>
    <row r="180" spans="1:13" ht="13.5" customHeight="1">
      <c r="A180" s="474"/>
      <c r="B180" s="477"/>
      <c r="C180" s="477"/>
      <c r="D180" s="488"/>
      <c r="E180" s="463"/>
      <c r="F180" s="463"/>
      <c r="G180" s="463"/>
      <c r="H180" s="463"/>
      <c r="I180" s="466"/>
      <c r="J180" s="143" t="s">
        <v>160</v>
      </c>
      <c r="K180" s="144">
        <v>0</v>
      </c>
      <c r="L180" s="469"/>
      <c r="M180" s="470"/>
    </row>
    <row r="181" spans="1:13" ht="21" customHeight="1">
      <c r="A181" s="474"/>
      <c r="B181" s="477"/>
      <c r="C181" s="477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71">
        <f>SUM(K177:K180)</f>
        <v>1906</v>
      </c>
      <c r="K181" s="484"/>
      <c r="L181" s="215">
        <f>SUM(L177)</f>
        <v>75680</v>
      </c>
      <c r="M181" s="470"/>
    </row>
    <row r="182" spans="1:13" ht="21" customHeight="1">
      <c r="A182" s="485"/>
      <c r="B182" s="486"/>
      <c r="C182" s="486"/>
      <c r="D182" s="213" t="s">
        <v>511</v>
      </c>
      <c r="E182" s="212"/>
      <c r="F182" s="212"/>
      <c r="G182" s="212"/>
      <c r="H182" s="212"/>
      <c r="I182" s="212"/>
      <c r="J182" s="471"/>
      <c r="K182" s="484"/>
      <c r="L182" s="215"/>
      <c r="M182" s="470"/>
    </row>
    <row r="183" spans="1:13" ht="15.75" customHeight="1">
      <c r="A183" s="473" t="s">
        <v>809</v>
      </c>
      <c r="B183" s="476">
        <v>853</v>
      </c>
      <c r="C183" s="476">
        <v>85395</v>
      </c>
      <c r="D183" s="487" t="s">
        <v>616</v>
      </c>
      <c r="E183" s="461">
        <f>SUM(E187:E188)</f>
        <v>651556</v>
      </c>
      <c r="F183" s="461">
        <f>SUM(G183+H183+K183+K184+K185+K186+L183)</f>
        <v>316393</v>
      </c>
      <c r="G183" s="461"/>
      <c r="H183" s="461"/>
      <c r="I183" s="464"/>
      <c r="J183" s="141" t="s">
        <v>156</v>
      </c>
      <c r="K183" s="232">
        <v>47459</v>
      </c>
      <c r="L183" s="467">
        <v>268934</v>
      </c>
      <c r="M183" s="470" t="s">
        <v>544</v>
      </c>
    </row>
    <row r="184" spans="1:13" ht="15.75" customHeight="1">
      <c r="A184" s="474"/>
      <c r="B184" s="477"/>
      <c r="C184" s="477"/>
      <c r="D184" s="483"/>
      <c r="E184" s="462"/>
      <c r="F184" s="462"/>
      <c r="G184" s="462"/>
      <c r="H184" s="462"/>
      <c r="I184" s="465"/>
      <c r="J184" s="118" t="s">
        <v>158</v>
      </c>
      <c r="K184" s="119">
        <v>0</v>
      </c>
      <c r="L184" s="468"/>
      <c r="M184" s="470"/>
    </row>
    <row r="185" spans="1:13" ht="15.75" customHeight="1">
      <c r="A185" s="474"/>
      <c r="B185" s="477"/>
      <c r="C185" s="477"/>
      <c r="D185" s="483"/>
      <c r="E185" s="462"/>
      <c r="F185" s="462"/>
      <c r="G185" s="462"/>
      <c r="H185" s="462"/>
      <c r="I185" s="465"/>
      <c r="J185" s="118" t="s">
        <v>159</v>
      </c>
      <c r="K185" s="119">
        <v>0</v>
      </c>
      <c r="L185" s="468"/>
      <c r="M185" s="470"/>
    </row>
    <row r="186" spans="1:13" ht="15.75" customHeight="1">
      <c r="A186" s="474"/>
      <c r="B186" s="477"/>
      <c r="C186" s="477"/>
      <c r="D186" s="488"/>
      <c r="E186" s="463"/>
      <c r="F186" s="463"/>
      <c r="G186" s="463"/>
      <c r="H186" s="463"/>
      <c r="I186" s="466"/>
      <c r="J186" s="143" t="s">
        <v>160</v>
      </c>
      <c r="K186" s="144">
        <v>0</v>
      </c>
      <c r="L186" s="469"/>
      <c r="M186" s="470"/>
    </row>
    <row r="187" spans="1:13" ht="15.75" customHeight="1">
      <c r="A187" s="474"/>
      <c r="B187" s="477"/>
      <c r="C187" s="477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71">
        <v>47459</v>
      </c>
      <c r="K187" s="484"/>
      <c r="L187" s="215">
        <v>268934</v>
      </c>
      <c r="M187" s="470"/>
    </row>
    <row r="188" spans="1:13" ht="15.75" customHeight="1">
      <c r="A188" s="485"/>
      <c r="B188" s="486"/>
      <c r="C188" s="486"/>
      <c r="D188" s="213" t="s">
        <v>511</v>
      </c>
      <c r="E188" s="212">
        <v>9701</v>
      </c>
      <c r="F188" s="212"/>
      <c r="G188" s="212"/>
      <c r="H188" s="212"/>
      <c r="I188" s="212"/>
      <c r="J188" s="471"/>
      <c r="K188" s="484"/>
      <c r="L188" s="215"/>
      <c r="M188" s="470"/>
    </row>
    <row r="189" spans="1:13" ht="12" customHeight="1">
      <c r="A189" s="473" t="s">
        <v>815</v>
      </c>
      <c r="B189" s="476">
        <v>853</v>
      </c>
      <c r="C189" s="476">
        <v>85395</v>
      </c>
      <c r="D189" s="487" t="s">
        <v>810</v>
      </c>
      <c r="E189" s="461">
        <v>187230</v>
      </c>
      <c r="F189" s="461">
        <f>SUM(G189+H189+K189+K190+K191+K192+L189)</f>
        <v>77100</v>
      </c>
      <c r="G189" s="461"/>
      <c r="H189" s="461"/>
      <c r="I189" s="464"/>
      <c r="J189" s="141" t="s">
        <v>156</v>
      </c>
      <c r="K189" s="232">
        <v>1953</v>
      </c>
      <c r="L189" s="467">
        <v>75147</v>
      </c>
      <c r="M189" s="470" t="s">
        <v>615</v>
      </c>
    </row>
    <row r="190" spans="1:13" ht="12" customHeight="1">
      <c r="A190" s="474"/>
      <c r="B190" s="477"/>
      <c r="C190" s="477"/>
      <c r="D190" s="483"/>
      <c r="E190" s="462"/>
      <c r="F190" s="462"/>
      <c r="G190" s="462"/>
      <c r="H190" s="462"/>
      <c r="I190" s="465"/>
      <c r="J190" s="118" t="s">
        <v>158</v>
      </c>
      <c r="K190" s="119">
        <v>0</v>
      </c>
      <c r="L190" s="468"/>
      <c r="M190" s="470"/>
    </row>
    <row r="191" spans="1:13" ht="11.25" customHeight="1">
      <c r="A191" s="474"/>
      <c r="B191" s="477"/>
      <c r="C191" s="477"/>
      <c r="D191" s="483"/>
      <c r="E191" s="462"/>
      <c r="F191" s="462"/>
      <c r="G191" s="462"/>
      <c r="H191" s="462"/>
      <c r="I191" s="465"/>
      <c r="J191" s="118" t="s">
        <v>159</v>
      </c>
      <c r="K191" s="119">
        <v>0</v>
      </c>
      <c r="L191" s="468"/>
      <c r="M191" s="470"/>
    </row>
    <row r="192" spans="1:13" ht="11.25" customHeight="1">
      <c r="A192" s="474"/>
      <c r="B192" s="477"/>
      <c r="C192" s="477"/>
      <c r="D192" s="488"/>
      <c r="E192" s="463"/>
      <c r="F192" s="463"/>
      <c r="G192" s="463"/>
      <c r="H192" s="463"/>
      <c r="I192" s="466"/>
      <c r="J192" s="143" t="s">
        <v>160</v>
      </c>
      <c r="K192" s="144">
        <v>0</v>
      </c>
      <c r="L192" s="469"/>
      <c r="M192" s="470"/>
    </row>
    <row r="193" spans="1:13" ht="15.75" customHeight="1">
      <c r="A193" s="474"/>
      <c r="B193" s="477"/>
      <c r="C193" s="477"/>
      <c r="D193" s="213" t="s">
        <v>509</v>
      </c>
      <c r="E193" s="212">
        <v>175230</v>
      </c>
      <c r="F193" s="212">
        <f>SUM(G193:L193)</f>
        <v>65100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71">
        <v>153</v>
      </c>
      <c r="K193" s="484"/>
      <c r="L193" s="215">
        <v>64947</v>
      </c>
      <c r="M193" s="470"/>
    </row>
    <row r="194" spans="1:13" ht="15.75" customHeight="1">
      <c r="A194" s="474"/>
      <c r="B194" s="477"/>
      <c r="C194" s="477"/>
      <c r="D194" s="222" t="s">
        <v>511</v>
      </c>
      <c r="E194" s="212">
        <v>12000</v>
      </c>
      <c r="F194" s="212">
        <f>SUM(G194:L194)</f>
        <v>12000</v>
      </c>
      <c r="G194" s="212"/>
      <c r="H194" s="212"/>
      <c r="I194" s="212"/>
      <c r="J194" s="471">
        <v>1800</v>
      </c>
      <c r="K194" s="484"/>
      <c r="L194" s="215">
        <v>10200</v>
      </c>
      <c r="M194" s="470"/>
    </row>
    <row r="195" spans="1:13" ht="15.75" customHeight="1">
      <c r="A195" s="498" t="s">
        <v>645</v>
      </c>
      <c r="B195" s="498"/>
      <c r="C195" s="498"/>
      <c r="D195" s="498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99">
        <f>SUM(K153:K156,K159:K162,K165:K168,K177:K180,K189:K192,K171:K174,K183:K186)</f>
        <v>52733</v>
      </c>
      <c r="K195" s="499"/>
      <c r="L195" s="230">
        <f>SUM(L153,L159,L165,L177,L189,L171,L183)</f>
        <v>919165</v>
      </c>
      <c r="M195" s="216" t="s">
        <v>203</v>
      </c>
    </row>
    <row r="196" spans="1:13" ht="17.25" customHeight="1">
      <c r="A196" s="500" t="s">
        <v>162</v>
      </c>
      <c r="B196" s="500"/>
      <c r="C196" s="500"/>
      <c r="D196" s="500"/>
      <c r="E196" s="361">
        <f>SUM(E97,E116,E117,E141,E135,E147,E153,E159,E165,E177,E189,E171,E123,E183,E129)</f>
        <v>73316775</v>
      </c>
      <c r="F196" s="380">
        <f>SUM(F97,F116,F117,F141,F135,F147,F153,F159,F165,F177,F189,F171,F123,F183,F129)</f>
        <v>20791352</v>
      </c>
      <c r="G196" s="380">
        <f>SUM(G97,G116,G117,G141,G135,G147,G153,G159,G165,G177,G189,G171,G123,G183,G129)</f>
        <v>2946155</v>
      </c>
      <c r="H196" s="380">
        <f>SUM(H97,H116,H117,H141,H135,H147,H153,H159,H165,H177,H189,H171,H123,H183,H129)</f>
        <v>9680416</v>
      </c>
      <c r="I196" s="380">
        <f>SUM(I97,I116,I117,I141,I135,I147,I153,I159,I165,I177,I189,I171,I123,I183,I129)</f>
        <v>0</v>
      </c>
      <c r="J196" s="534">
        <f>SUM(J97,J116,K117:K120,K141:K144,K135:K138,K147:K150,K153:K156,K159:K162,K165:K168,K177:K180,K189:K192,K171:K174,K123:K126,K183:K186,K129:K132)</f>
        <v>3444436</v>
      </c>
      <c r="K196" s="534"/>
      <c r="L196" s="380">
        <f>SUM(L97,L116,L117,L141,L135,L147,L153,L159,L165,L177,L189,L171,L123,L183,L129)</f>
        <v>4720345</v>
      </c>
      <c r="M196" s="500" t="s">
        <v>203</v>
      </c>
    </row>
    <row r="197" spans="1:13" ht="18" customHeight="1">
      <c r="A197" s="501" t="s">
        <v>509</v>
      </c>
      <c r="B197" s="501"/>
      <c r="C197" s="501"/>
      <c r="D197" s="501"/>
      <c r="E197" s="362">
        <f aca="true" t="shared" si="0" ref="E197:J198">SUM(E41,E47,E53,E59,E65,E71,E77,E83,E95,E102,E108,E114,E121,E145,E139,E17,E151,E157,E163,E169,E181,E193,E23,E29,E35,E175,E127,E187,E89,E133)</f>
        <v>11129996</v>
      </c>
      <c r="F197" s="379">
        <f t="shared" si="0"/>
        <v>3386591</v>
      </c>
      <c r="G197" s="379">
        <f t="shared" si="0"/>
        <v>2245757</v>
      </c>
      <c r="H197" s="379">
        <f t="shared" si="0"/>
        <v>0</v>
      </c>
      <c r="I197" s="379">
        <f t="shared" si="0"/>
        <v>0</v>
      </c>
      <c r="J197" s="531">
        <f t="shared" si="0"/>
        <v>53352</v>
      </c>
      <c r="K197" s="531"/>
      <c r="L197" s="379">
        <f>SUM(L41,L47,L53,L59,L65,L71,L77,L83,L95,L102,L108,L114,L121,L145,L139,L17,L151,L157,L163,L169,L181,L193,L23,L29,L35,L175,L127,L187,L89,L133)</f>
        <v>1087482</v>
      </c>
      <c r="M197" s="500"/>
    </row>
    <row r="198" spans="1:13" ht="17.25" customHeight="1">
      <c r="A198" s="501" t="s">
        <v>511</v>
      </c>
      <c r="B198" s="501"/>
      <c r="C198" s="501"/>
      <c r="D198" s="501"/>
      <c r="E198" s="370">
        <f t="shared" si="0"/>
        <v>62186779</v>
      </c>
      <c r="F198" s="379">
        <f t="shared" si="0"/>
        <v>17404761</v>
      </c>
      <c r="G198" s="379">
        <f>SUM(G42,G48,G54,G60,G66,G72,G78,G84,G96,G103,G109,G115,G122,G146,G140,G18,G152,G158,G164,G170,G182,G194,G24,G30,G36,G176,G128,G188,G90,G134)</f>
        <v>700398</v>
      </c>
      <c r="H198" s="379">
        <f t="shared" si="0"/>
        <v>9680416</v>
      </c>
      <c r="I198" s="379">
        <f t="shared" si="0"/>
        <v>0</v>
      </c>
      <c r="J198" s="531">
        <f t="shared" si="0"/>
        <v>3391084</v>
      </c>
      <c r="K198" s="531"/>
      <c r="L198" s="379">
        <f>SUM(L42,L48,L54,L60,L66,L72,L78,L84,L96,L103,L109,L115,L122,L146,L140,L18,L152,L158,L164,L170,L182,L194,L24,L30,L36,L176,L128,L188,L90,L134)</f>
        <v>3632863</v>
      </c>
      <c r="M198" s="500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73316775</v>
      </c>
      <c r="F205" s="229">
        <f aca="true" t="shared" si="1" ref="F205:L205">SUM(F197:F198)</f>
        <v>20791352</v>
      </c>
      <c r="G205" s="229">
        <f t="shared" si="1"/>
        <v>2946155</v>
      </c>
      <c r="H205" s="229">
        <f t="shared" si="1"/>
        <v>9680416</v>
      </c>
      <c r="I205" s="229">
        <f t="shared" si="1"/>
        <v>0</v>
      </c>
      <c r="J205" s="532">
        <f t="shared" si="1"/>
        <v>3444436</v>
      </c>
      <c r="K205" s="532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32"/>
      <c r="K206" s="532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757</v>
      </c>
      <c r="L1" s="102"/>
      <c r="M1" s="103"/>
    </row>
    <row r="2" spans="11:13" s="111" customFormat="1" ht="12" customHeight="1">
      <c r="K2" s="364" t="s">
        <v>804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805</v>
      </c>
      <c r="L4" s="363"/>
      <c r="M4" s="363"/>
    </row>
    <row r="5" spans="1:13" ht="56.25" customHeight="1">
      <c r="A5" s="521" t="s">
        <v>758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7" t="s">
        <v>204</v>
      </c>
      <c r="B7" s="529" t="s">
        <v>191</v>
      </c>
      <c r="C7" s="529" t="s">
        <v>201</v>
      </c>
      <c r="D7" s="440" t="s">
        <v>502</v>
      </c>
      <c r="E7" s="440" t="s">
        <v>205</v>
      </c>
      <c r="F7" s="523" t="s">
        <v>212</v>
      </c>
      <c r="G7" s="523"/>
      <c r="H7" s="523"/>
      <c r="I7" s="523"/>
      <c r="J7" s="523"/>
      <c r="K7" s="523"/>
      <c r="L7" s="523"/>
      <c r="M7" s="447" t="s">
        <v>206</v>
      </c>
    </row>
    <row r="8" spans="1:13" ht="12.75" customHeight="1">
      <c r="A8" s="527"/>
      <c r="B8" s="529"/>
      <c r="C8" s="529"/>
      <c r="D8" s="440"/>
      <c r="E8" s="440"/>
      <c r="F8" s="523" t="s">
        <v>503</v>
      </c>
      <c r="G8" s="440" t="s">
        <v>200</v>
      </c>
      <c r="H8" s="440"/>
      <c r="I8" s="440"/>
      <c r="J8" s="440"/>
      <c r="K8" s="440"/>
      <c r="L8" s="440"/>
      <c r="M8" s="447"/>
    </row>
    <row r="9" spans="1:13" ht="12.75" customHeight="1">
      <c r="A9" s="527"/>
      <c r="B9" s="529"/>
      <c r="C9" s="529"/>
      <c r="D9" s="440"/>
      <c r="E9" s="440"/>
      <c r="F9" s="523"/>
      <c r="G9" s="440" t="s">
        <v>216</v>
      </c>
      <c r="H9" s="439" t="s">
        <v>214</v>
      </c>
      <c r="I9" s="241" t="s">
        <v>499</v>
      </c>
      <c r="J9" s="440" t="s">
        <v>155</v>
      </c>
      <c r="K9" s="440"/>
      <c r="L9" s="447" t="s">
        <v>215</v>
      </c>
      <c r="M9" s="447"/>
    </row>
    <row r="10" spans="1:13" ht="12.75" customHeight="1">
      <c r="A10" s="527"/>
      <c r="B10" s="529"/>
      <c r="C10" s="529"/>
      <c r="D10" s="440"/>
      <c r="E10" s="440"/>
      <c r="F10" s="523"/>
      <c r="G10" s="440"/>
      <c r="H10" s="439"/>
      <c r="I10" s="441" t="s">
        <v>504</v>
      </c>
      <c r="J10" s="523"/>
      <c r="K10" s="440"/>
      <c r="L10" s="447"/>
      <c r="M10" s="447"/>
    </row>
    <row r="11" spans="1:13" ht="71.25" customHeight="1">
      <c r="A11" s="528"/>
      <c r="B11" s="530"/>
      <c r="C11" s="530"/>
      <c r="D11" s="448"/>
      <c r="E11" s="448"/>
      <c r="F11" s="524"/>
      <c r="G11" s="448"/>
      <c r="H11" s="526"/>
      <c r="I11" s="442"/>
      <c r="J11" s="524"/>
      <c r="K11" s="448"/>
      <c r="L11" s="522"/>
      <c r="M11" s="522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5">
        <v>9</v>
      </c>
      <c r="K12" s="525"/>
      <c r="L12" s="163">
        <v>10</v>
      </c>
      <c r="M12" s="163">
        <v>11</v>
      </c>
    </row>
    <row r="13" spans="1:13" ht="12.75">
      <c r="A13" s="493" t="s">
        <v>381</v>
      </c>
      <c r="B13" s="494">
        <v>600</v>
      </c>
      <c r="C13" s="494">
        <v>60014</v>
      </c>
      <c r="D13" s="495" t="s">
        <v>759</v>
      </c>
      <c r="E13" s="489">
        <v>655692</v>
      </c>
      <c r="F13" s="489">
        <f>SUM(G13+H13+K13+K14+K15+K16+L13)</f>
        <v>40506</v>
      </c>
      <c r="G13" s="489">
        <v>40506</v>
      </c>
      <c r="H13" s="489"/>
      <c r="I13" s="464"/>
      <c r="J13" s="118" t="s">
        <v>156</v>
      </c>
      <c r="K13" s="119"/>
      <c r="L13" s="491">
        <v>0</v>
      </c>
      <c r="M13" s="470" t="s">
        <v>157</v>
      </c>
    </row>
    <row r="14" spans="1:13" ht="12.75">
      <c r="A14" s="493"/>
      <c r="B14" s="494"/>
      <c r="C14" s="494"/>
      <c r="D14" s="496"/>
      <c r="E14" s="462"/>
      <c r="F14" s="462"/>
      <c r="G14" s="462"/>
      <c r="H14" s="462"/>
      <c r="I14" s="465"/>
      <c r="J14" s="118" t="s">
        <v>158</v>
      </c>
      <c r="K14" s="119">
        <v>0</v>
      </c>
      <c r="L14" s="468"/>
      <c r="M14" s="470"/>
    </row>
    <row r="15" spans="1:13" ht="12.75">
      <c r="A15" s="493"/>
      <c r="B15" s="494"/>
      <c r="C15" s="494"/>
      <c r="D15" s="496"/>
      <c r="E15" s="462"/>
      <c r="F15" s="462"/>
      <c r="G15" s="462"/>
      <c r="H15" s="462"/>
      <c r="I15" s="465"/>
      <c r="J15" s="118" t="s">
        <v>159</v>
      </c>
      <c r="K15" s="119">
        <v>0</v>
      </c>
      <c r="L15" s="468"/>
      <c r="M15" s="470"/>
    </row>
    <row r="16" spans="1:13" ht="12.75">
      <c r="A16" s="493"/>
      <c r="B16" s="494"/>
      <c r="C16" s="494"/>
      <c r="D16" s="497"/>
      <c r="E16" s="490"/>
      <c r="F16" s="490"/>
      <c r="G16" s="490"/>
      <c r="H16" s="490"/>
      <c r="I16" s="465"/>
      <c r="J16" s="118" t="s">
        <v>160</v>
      </c>
      <c r="K16" s="119">
        <v>0</v>
      </c>
      <c r="L16" s="492"/>
      <c r="M16" s="470"/>
    </row>
    <row r="17" spans="1:13" ht="12.75">
      <c r="A17" s="493"/>
      <c r="B17" s="494"/>
      <c r="C17" s="494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71">
        <f>SUM(K13:K16)</f>
        <v>0</v>
      </c>
      <c r="K17" s="472"/>
      <c r="L17" s="215">
        <f>SUM(L13)</f>
        <v>0</v>
      </c>
      <c r="M17" s="470"/>
    </row>
    <row r="18" spans="1:13" ht="12.75">
      <c r="A18" s="493"/>
      <c r="B18" s="494"/>
      <c r="C18" s="494"/>
      <c r="D18" s="213" t="s">
        <v>511</v>
      </c>
      <c r="E18" s="212"/>
      <c r="F18" s="212"/>
      <c r="G18" s="212"/>
      <c r="H18" s="212"/>
      <c r="I18" s="212"/>
      <c r="J18" s="471"/>
      <c r="K18" s="472"/>
      <c r="L18" s="215"/>
      <c r="M18" s="470"/>
    </row>
    <row r="19" spans="1:13" ht="12.75">
      <c r="A19" s="493" t="s">
        <v>146</v>
      </c>
      <c r="B19" s="494">
        <v>710</v>
      </c>
      <c r="C19" s="494">
        <v>71015</v>
      </c>
      <c r="D19" s="495" t="s">
        <v>760</v>
      </c>
      <c r="E19" s="489">
        <v>304250</v>
      </c>
      <c r="F19" s="489">
        <f>SUM(G19+H19+K19+K20+K21+K22+L19)</f>
        <v>18838</v>
      </c>
      <c r="G19" s="489">
        <v>18838</v>
      </c>
      <c r="H19" s="489"/>
      <c r="I19" s="464"/>
      <c r="J19" s="118" t="s">
        <v>156</v>
      </c>
      <c r="K19" s="119"/>
      <c r="L19" s="491">
        <v>0</v>
      </c>
      <c r="M19" s="470" t="s">
        <v>762</v>
      </c>
    </row>
    <row r="20" spans="1:13" ht="12.75">
      <c r="A20" s="493"/>
      <c r="B20" s="494"/>
      <c r="C20" s="494"/>
      <c r="D20" s="496"/>
      <c r="E20" s="462"/>
      <c r="F20" s="462"/>
      <c r="G20" s="462"/>
      <c r="H20" s="462"/>
      <c r="I20" s="465"/>
      <c r="J20" s="118" t="s">
        <v>158</v>
      </c>
      <c r="K20" s="119">
        <v>0</v>
      </c>
      <c r="L20" s="468"/>
      <c r="M20" s="470"/>
    </row>
    <row r="21" spans="1:13" ht="12.75">
      <c r="A21" s="493"/>
      <c r="B21" s="494"/>
      <c r="C21" s="494"/>
      <c r="D21" s="496"/>
      <c r="E21" s="462"/>
      <c r="F21" s="462"/>
      <c r="G21" s="462"/>
      <c r="H21" s="462"/>
      <c r="I21" s="465"/>
      <c r="J21" s="118" t="s">
        <v>159</v>
      </c>
      <c r="K21" s="119">
        <v>0</v>
      </c>
      <c r="L21" s="468"/>
      <c r="M21" s="470"/>
    </row>
    <row r="22" spans="1:13" ht="12.75">
      <c r="A22" s="493"/>
      <c r="B22" s="494"/>
      <c r="C22" s="494"/>
      <c r="D22" s="497"/>
      <c r="E22" s="490"/>
      <c r="F22" s="490"/>
      <c r="G22" s="490"/>
      <c r="H22" s="490"/>
      <c r="I22" s="465"/>
      <c r="J22" s="118" t="s">
        <v>160</v>
      </c>
      <c r="K22" s="119">
        <v>0</v>
      </c>
      <c r="L22" s="492"/>
      <c r="M22" s="470"/>
    </row>
    <row r="23" spans="1:13" ht="12.75">
      <c r="A23" s="493"/>
      <c r="B23" s="494"/>
      <c r="C23" s="494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71">
        <f>SUM(K19:K22)</f>
        <v>0</v>
      </c>
      <c r="K23" s="472"/>
      <c r="L23" s="215">
        <f>SUM(L19)</f>
        <v>0</v>
      </c>
      <c r="M23" s="470"/>
    </row>
    <row r="24" spans="1:13" ht="12.75">
      <c r="A24" s="493"/>
      <c r="B24" s="494"/>
      <c r="C24" s="494"/>
      <c r="D24" s="213" t="s">
        <v>511</v>
      </c>
      <c r="E24" s="212"/>
      <c r="F24" s="212"/>
      <c r="G24" s="212"/>
      <c r="H24" s="212"/>
      <c r="I24" s="212"/>
      <c r="J24" s="471"/>
      <c r="K24" s="472"/>
      <c r="L24" s="215"/>
      <c r="M24" s="470"/>
    </row>
    <row r="25" spans="1:13" ht="12.75">
      <c r="A25" s="493" t="s">
        <v>131</v>
      </c>
      <c r="B25" s="546" t="s">
        <v>771</v>
      </c>
      <c r="C25" s="546" t="s">
        <v>772</v>
      </c>
      <c r="D25" s="495" t="s">
        <v>773</v>
      </c>
      <c r="E25" s="489">
        <v>4187246</v>
      </c>
      <c r="F25" s="489">
        <f>SUM(G25+H25+K25+K26+K27+K28+L25)</f>
        <v>336880</v>
      </c>
      <c r="G25" s="489">
        <v>336880</v>
      </c>
      <c r="H25" s="489"/>
      <c r="I25" s="464"/>
      <c r="J25" s="118" t="s">
        <v>156</v>
      </c>
      <c r="K25" s="119"/>
      <c r="L25" s="491">
        <v>0</v>
      </c>
      <c r="M25" s="470" t="s">
        <v>796</v>
      </c>
    </row>
    <row r="26" spans="1:13" ht="12.75">
      <c r="A26" s="493"/>
      <c r="B26" s="547"/>
      <c r="C26" s="547"/>
      <c r="D26" s="496"/>
      <c r="E26" s="462"/>
      <c r="F26" s="462"/>
      <c r="G26" s="462"/>
      <c r="H26" s="462"/>
      <c r="I26" s="465"/>
      <c r="J26" s="118" t="s">
        <v>158</v>
      </c>
      <c r="K26" s="119">
        <v>0</v>
      </c>
      <c r="L26" s="468"/>
      <c r="M26" s="470"/>
    </row>
    <row r="27" spans="1:13" ht="12.75">
      <c r="A27" s="493"/>
      <c r="B27" s="547"/>
      <c r="C27" s="547"/>
      <c r="D27" s="496"/>
      <c r="E27" s="462"/>
      <c r="F27" s="462"/>
      <c r="G27" s="462"/>
      <c r="H27" s="462"/>
      <c r="I27" s="465"/>
      <c r="J27" s="118" t="s">
        <v>159</v>
      </c>
      <c r="K27" s="119">
        <v>0</v>
      </c>
      <c r="L27" s="468"/>
      <c r="M27" s="470"/>
    </row>
    <row r="28" spans="1:13" ht="12.75">
      <c r="A28" s="493"/>
      <c r="B28" s="547"/>
      <c r="C28" s="547"/>
      <c r="D28" s="497"/>
      <c r="E28" s="490"/>
      <c r="F28" s="490"/>
      <c r="G28" s="490"/>
      <c r="H28" s="490"/>
      <c r="I28" s="465"/>
      <c r="J28" s="118" t="s">
        <v>160</v>
      </c>
      <c r="K28" s="119">
        <v>0</v>
      </c>
      <c r="L28" s="492"/>
      <c r="M28" s="470"/>
    </row>
    <row r="29" spans="1:13" ht="12.75">
      <c r="A29" s="493"/>
      <c r="B29" s="547"/>
      <c r="C29" s="54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71">
        <f>SUM(K25:K28)</f>
        <v>0</v>
      </c>
      <c r="K29" s="472"/>
      <c r="L29" s="215">
        <f>SUM(L25)</f>
        <v>0</v>
      </c>
      <c r="M29" s="470"/>
    </row>
    <row r="30" spans="1:13" ht="12.75">
      <c r="A30" s="493"/>
      <c r="B30" s="548"/>
      <c r="C30" s="548"/>
      <c r="D30" s="213" t="s">
        <v>511</v>
      </c>
      <c r="E30" s="212"/>
      <c r="F30" s="212"/>
      <c r="G30" s="212"/>
      <c r="H30" s="212"/>
      <c r="I30" s="212"/>
      <c r="J30" s="471"/>
      <c r="K30" s="472"/>
      <c r="L30" s="215"/>
      <c r="M30" s="470"/>
    </row>
    <row r="31" spans="1:13" ht="12.75">
      <c r="A31" s="493" t="s">
        <v>382</v>
      </c>
      <c r="B31" s="494">
        <v>754</v>
      </c>
      <c r="C31" s="494">
        <v>75411</v>
      </c>
      <c r="D31" s="495" t="s">
        <v>761</v>
      </c>
      <c r="E31" s="489">
        <v>1889086</v>
      </c>
      <c r="F31" s="489">
        <f>SUM(G31+H31+K31+K32+K33+K34+L31)</f>
        <v>116700</v>
      </c>
      <c r="G31" s="489">
        <v>116700</v>
      </c>
      <c r="H31" s="489"/>
      <c r="I31" s="464"/>
      <c r="J31" s="118" t="s">
        <v>156</v>
      </c>
      <c r="K31" s="119"/>
      <c r="L31" s="491">
        <v>0</v>
      </c>
      <c r="M31" s="470" t="s">
        <v>763</v>
      </c>
    </row>
    <row r="32" spans="1:13" ht="12.75">
      <c r="A32" s="493"/>
      <c r="B32" s="494"/>
      <c r="C32" s="494"/>
      <c r="D32" s="496"/>
      <c r="E32" s="462"/>
      <c r="F32" s="462"/>
      <c r="G32" s="462"/>
      <c r="H32" s="462"/>
      <c r="I32" s="465"/>
      <c r="J32" s="118" t="s">
        <v>158</v>
      </c>
      <c r="K32" s="119">
        <v>0</v>
      </c>
      <c r="L32" s="468"/>
      <c r="M32" s="470"/>
    </row>
    <row r="33" spans="1:13" ht="12.75">
      <c r="A33" s="493"/>
      <c r="B33" s="494"/>
      <c r="C33" s="494"/>
      <c r="D33" s="496"/>
      <c r="E33" s="462"/>
      <c r="F33" s="462"/>
      <c r="G33" s="462"/>
      <c r="H33" s="462"/>
      <c r="I33" s="465"/>
      <c r="J33" s="118" t="s">
        <v>159</v>
      </c>
      <c r="K33" s="119">
        <v>0</v>
      </c>
      <c r="L33" s="468"/>
      <c r="M33" s="470"/>
    </row>
    <row r="34" spans="1:13" ht="12.75">
      <c r="A34" s="493"/>
      <c r="B34" s="494"/>
      <c r="C34" s="494"/>
      <c r="D34" s="497"/>
      <c r="E34" s="490"/>
      <c r="F34" s="490"/>
      <c r="G34" s="490"/>
      <c r="H34" s="490"/>
      <c r="I34" s="465"/>
      <c r="J34" s="118" t="s">
        <v>160</v>
      </c>
      <c r="K34" s="119">
        <v>0</v>
      </c>
      <c r="L34" s="492"/>
      <c r="M34" s="470"/>
    </row>
    <row r="35" spans="1:13" ht="12.75">
      <c r="A35" s="493"/>
      <c r="B35" s="494"/>
      <c r="C35" s="494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71">
        <f>SUM(K31:K34)</f>
        <v>0</v>
      </c>
      <c r="K35" s="472"/>
      <c r="L35" s="215">
        <f>SUM(L31)</f>
        <v>0</v>
      </c>
      <c r="M35" s="470"/>
    </row>
    <row r="36" spans="1:13" ht="12.75">
      <c r="A36" s="493"/>
      <c r="B36" s="494"/>
      <c r="C36" s="494"/>
      <c r="D36" s="213" t="s">
        <v>511</v>
      </c>
      <c r="E36" s="212"/>
      <c r="F36" s="212"/>
      <c r="G36" s="212"/>
      <c r="H36" s="212"/>
      <c r="I36" s="212"/>
      <c r="J36" s="471"/>
      <c r="K36" s="472"/>
      <c r="L36" s="215"/>
      <c r="M36" s="470"/>
    </row>
    <row r="37" spans="1:13" ht="12.75">
      <c r="A37" s="493" t="s">
        <v>383</v>
      </c>
      <c r="B37" s="494">
        <v>801</v>
      </c>
      <c r="C37" s="494">
        <v>80120</v>
      </c>
      <c r="D37" s="562" t="s">
        <v>764</v>
      </c>
      <c r="E37" s="461">
        <v>659153</v>
      </c>
      <c r="F37" s="461">
        <f>SUM(G37+H37+K37+K38+K39+K40+L37)</f>
        <v>40720</v>
      </c>
      <c r="G37" s="461">
        <v>40720</v>
      </c>
      <c r="H37" s="461"/>
      <c r="I37" s="464"/>
      <c r="J37" s="141" t="s">
        <v>156</v>
      </c>
      <c r="K37" s="142"/>
      <c r="L37" s="467">
        <v>0</v>
      </c>
      <c r="M37" s="470" t="s">
        <v>391</v>
      </c>
    </row>
    <row r="38" spans="1:13" ht="12.75">
      <c r="A38" s="493"/>
      <c r="B38" s="494"/>
      <c r="C38" s="494"/>
      <c r="D38" s="496"/>
      <c r="E38" s="462"/>
      <c r="F38" s="462"/>
      <c r="G38" s="462"/>
      <c r="H38" s="462"/>
      <c r="I38" s="465"/>
      <c r="J38" s="118" t="s">
        <v>158</v>
      </c>
      <c r="K38" s="119">
        <v>0</v>
      </c>
      <c r="L38" s="468"/>
      <c r="M38" s="470"/>
    </row>
    <row r="39" spans="1:13" ht="12.75">
      <c r="A39" s="493"/>
      <c r="B39" s="494"/>
      <c r="C39" s="494"/>
      <c r="D39" s="496"/>
      <c r="E39" s="462"/>
      <c r="F39" s="462"/>
      <c r="G39" s="462"/>
      <c r="H39" s="462"/>
      <c r="I39" s="465"/>
      <c r="J39" s="118" t="s">
        <v>159</v>
      </c>
      <c r="K39" s="119">
        <v>0</v>
      </c>
      <c r="L39" s="468"/>
      <c r="M39" s="470"/>
    </row>
    <row r="40" spans="1:13" ht="12.75">
      <c r="A40" s="493"/>
      <c r="B40" s="494"/>
      <c r="C40" s="494"/>
      <c r="D40" s="497"/>
      <c r="E40" s="490"/>
      <c r="F40" s="490"/>
      <c r="G40" s="490"/>
      <c r="H40" s="490"/>
      <c r="I40" s="465"/>
      <c r="J40" s="118" t="s">
        <v>160</v>
      </c>
      <c r="K40" s="119">
        <v>0</v>
      </c>
      <c r="L40" s="492"/>
      <c r="M40" s="470"/>
    </row>
    <row r="41" spans="1:13" ht="12.75">
      <c r="A41" s="493"/>
      <c r="B41" s="494"/>
      <c r="C41" s="494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71">
        <f>SUM(K37:K40)</f>
        <v>0</v>
      </c>
      <c r="K41" s="472"/>
      <c r="L41" s="215">
        <f>SUM(L37)</f>
        <v>0</v>
      </c>
      <c r="M41" s="470"/>
    </row>
    <row r="42" spans="1:13" ht="12.75">
      <c r="A42" s="493"/>
      <c r="B42" s="494"/>
      <c r="C42" s="494"/>
      <c r="D42" s="213" t="s">
        <v>511</v>
      </c>
      <c r="E42" s="212"/>
      <c r="F42" s="212"/>
      <c r="G42" s="212"/>
      <c r="H42" s="212"/>
      <c r="I42" s="212"/>
      <c r="J42" s="471"/>
      <c r="K42" s="472"/>
      <c r="L42" s="215"/>
      <c r="M42" s="470"/>
    </row>
    <row r="43" spans="1:13" ht="12.75">
      <c r="A43" s="493" t="s">
        <v>384</v>
      </c>
      <c r="B43" s="494">
        <v>801</v>
      </c>
      <c r="C43" s="494">
        <v>80120</v>
      </c>
      <c r="D43" s="495" t="s">
        <v>765</v>
      </c>
      <c r="E43" s="489">
        <v>2030935</v>
      </c>
      <c r="F43" s="489">
        <f>SUM(G43+H43+K43+K44+K45+K46+L43)</f>
        <v>125454</v>
      </c>
      <c r="G43" s="489">
        <v>125454</v>
      </c>
      <c r="H43" s="489"/>
      <c r="I43" s="464"/>
      <c r="J43" s="118" t="s">
        <v>156</v>
      </c>
      <c r="K43" s="119"/>
      <c r="L43" s="491"/>
      <c r="M43" s="470" t="s">
        <v>766</v>
      </c>
    </row>
    <row r="44" spans="1:13" ht="12.75">
      <c r="A44" s="493"/>
      <c r="B44" s="494"/>
      <c r="C44" s="494"/>
      <c r="D44" s="496"/>
      <c r="E44" s="462"/>
      <c r="F44" s="462"/>
      <c r="G44" s="462"/>
      <c r="H44" s="462"/>
      <c r="I44" s="465"/>
      <c r="J44" s="118" t="s">
        <v>158</v>
      </c>
      <c r="K44" s="119"/>
      <c r="L44" s="468"/>
      <c r="M44" s="470"/>
    </row>
    <row r="45" spans="1:13" ht="12.75">
      <c r="A45" s="493"/>
      <c r="B45" s="494"/>
      <c r="C45" s="494"/>
      <c r="D45" s="496"/>
      <c r="E45" s="462"/>
      <c r="F45" s="462"/>
      <c r="G45" s="462"/>
      <c r="H45" s="462"/>
      <c r="I45" s="465"/>
      <c r="J45" s="118" t="s">
        <v>159</v>
      </c>
      <c r="K45" s="119">
        <v>0</v>
      </c>
      <c r="L45" s="468"/>
      <c r="M45" s="470"/>
    </row>
    <row r="46" spans="1:13" ht="12.75">
      <c r="A46" s="493"/>
      <c r="B46" s="494"/>
      <c r="C46" s="494"/>
      <c r="D46" s="497"/>
      <c r="E46" s="490"/>
      <c r="F46" s="490"/>
      <c r="G46" s="490"/>
      <c r="H46" s="490"/>
      <c r="I46" s="465"/>
      <c r="J46" s="118" t="s">
        <v>160</v>
      </c>
      <c r="K46" s="119">
        <v>0</v>
      </c>
      <c r="L46" s="492"/>
      <c r="M46" s="470"/>
    </row>
    <row r="47" spans="1:13" ht="12.75">
      <c r="A47" s="493"/>
      <c r="B47" s="494"/>
      <c r="C47" s="494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33">
        <v>0</v>
      </c>
      <c r="K47" s="533"/>
      <c r="L47" s="215">
        <f>SUM(L43)</f>
        <v>0</v>
      </c>
      <c r="M47" s="470"/>
    </row>
    <row r="48" spans="1:13" ht="12.75">
      <c r="A48" s="493"/>
      <c r="B48" s="494"/>
      <c r="C48" s="494"/>
      <c r="D48" s="213" t="s">
        <v>511</v>
      </c>
      <c r="E48" s="212"/>
      <c r="F48" s="212"/>
      <c r="G48" s="212"/>
      <c r="H48" s="212"/>
      <c r="I48" s="212">
        <f>SUM(I43)</f>
        <v>0</v>
      </c>
      <c r="J48" s="471"/>
      <c r="K48" s="484"/>
      <c r="L48" s="215"/>
      <c r="M48" s="470"/>
    </row>
    <row r="49" spans="1:13" ht="12.75">
      <c r="A49" s="473" t="s">
        <v>385</v>
      </c>
      <c r="B49" s="476">
        <v>801</v>
      </c>
      <c r="C49" s="476">
        <v>80120</v>
      </c>
      <c r="D49" s="487" t="s">
        <v>767</v>
      </c>
      <c r="E49" s="461">
        <v>1619671</v>
      </c>
      <c r="F49" s="461">
        <f>SUM(G49+H49+K49+K50+K51+K52+L49)</f>
        <v>102800</v>
      </c>
      <c r="G49" s="461">
        <v>102800</v>
      </c>
      <c r="H49" s="461"/>
      <c r="I49" s="464"/>
      <c r="J49" s="141" t="s">
        <v>156</v>
      </c>
      <c r="K49" s="142">
        <v>0</v>
      </c>
      <c r="L49" s="467"/>
      <c r="M49" s="470" t="s">
        <v>544</v>
      </c>
    </row>
    <row r="50" spans="1:13" ht="12.75">
      <c r="A50" s="474"/>
      <c r="B50" s="477"/>
      <c r="C50" s="477"/>
      <c r="D50" s="483"/>
      <c r="E50" s="462"/>
      <c r="F50" s="462"/>
      <c r="G50" s="462"/>
      <c r="H50" s="462"/>
      <c r="I50" s="465"/>
      <c r="J50" s="118" t="s">
        <v>158</v>
      </c>
      <c r="K50" s="119">
        <v>0</v>
      </c>
      <c r="L50" s="468"/>
      <c r="M50" s="470"/>
    </row>
    <row r="51" spans="1:13" ht="12.75">
      <c r="A51" s="474"/>
      <c r="B51" s="477"/>
      <c r="C51" s="477"/>
      <c r="D51" s="483"/>
      <c r="E51" s="462"/>
      <c r="F51" s="462"/>
      <c r="G51" s="462"/>
      <c r="H51" s="462"/>
      <c r="I51" s="465"/>
      <c r="J51" s="118" t="s">
        <v>159</v>
      </c>
      <c r="K51" s="119">
        <v>0</v>
      </c>
      <c r="L51" s="468"/>
      <c r="M51" s="470"/>
    </row>
    <row r="52" spans="1:13" ht="12.75">
      <c r="A52" s="474"/>
      <c r="B52" s="477"/>
      <c r="C52" s="477"/>
      <c r="D52" s="483"/>
      <c r="E52" s="462"/>
      <c r="F52" s="462"/>
      <c r="G52" s="462"/>
      <c r="H52" s="462"/>
      <c r="I52" s="514"/>
      <c r="J52" s="120" t="s">
        <v>160</v>
      </c>
      <c r="K52" s="121">
        <v>0</v>
      </c>
      <c r="L52" s="468"/>
      <c r="M52" s="470"/>
    </row>
    <row r="53" spans="1:13" ht="12.75">
      <c r="A53" s="474"/>
      <c r="B53" s="477"/>
      <c r="C53" s="477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504">
        <v>0</v>
      </c>
      <c r="K53" s="504"/>
      <c r="L53" s="215">
        <f>SUM(L49)</f>
        <v>0</v>
      </c>
      <c r="M53" s="470"/>
    </row>
    <row r="54" spans="1:13" ht="12.75">
      <c r="A54" s="475"/>
      <c r="B54" s="478"/>
      <c r="C54" s="478"/>
      <c r="D54" s="213" t="s">
        <v>511</v>
      </c>
      <c r="E54" s="212"/>
      <c r="F54" s="212"/>
      <c r="G54" s="212"/>
      <c r="H54" s="212"/>
      <c r="I54" s="212"/>
      <c r="J54" s="471"/>
      <c r="K54" s="472"/>
      <c r="L54" s="215"/>
      <c r="M54" s="470"/>
    </row>
    <row r="55" spans="1:13" ht="12.75">
      <c r="A55" s="515" t="s">
        <v>386</v>
      </c>
      <c r="B55" s="559" t="s">
        <v>769</v>
      </c>
      <c r="C55" s="558" t="s">
        <v>770</v>
      </c>
      <c r="D55" s="483" t="s">
        <v>768</v>
      </c>
      <c r="E55" s="462">
        <v>1301860</v>
      </c>
      <c r="F55" s="462">
        <f>SUM(G55+H55+K55+K56+K57+K58+L55)</f>
        <v>78950</v>
      </c>
      <c r="G55" s="462">
        <v>78950</v>
      </c>
      <c r="H55" s="462"/>
      <c r="I55" s="513"/>
      <c r="J55" s="118" t="s">
        <v>156</v>
      </c>
      <c r="K55" s="119">
        <v>0</v>
      </c>
      <c r="L55" s="468"/>
      <c r="M55" s="470" t="s">
        <v>615</v>
      </c>
    </row>
    <row r="56" spans="1:13" ht="12.75">
      <c r="A56" s="474"/>
      <c r="B56" s="560"/>
      <c r="C56" s="553"/>
      <c r="D56" s="483"/>
      <c r="E56" s="462"/>
      <c r="F56" s="462"/>
      <c r="G56" s="462"/>
      <c r="H56" s="462"/>
      <c r="I56" s="465"/>
      <c r="J56" s="118" t="s">
        <v>158</v>
      </c>
      <c r="K56" s="119">
        <v>0</v>
      </c>
      <c r="L56" s="468"/>
      <c r="M56" s="470"/>
    </row>
    <row r="57" spans="1:13" ht="12.75">
      <c r="A57" s="474"/>
      <c r="B57" s="560"/>
      <c r="C57" s="553"/>
      <c r="D57" s="483"/>
      <c r="E57" s="462"/>
      <c r="F57" s="462"/>
      <c r="G57" s="462"/>
      <c r="H57" s="462"/>
      <c r="I57" s="465"/>
      <c r="J57" s="118" t="s">
        <v>159</v>
      </c>
      <c r="K57" s="119">
        <v>0</v>
      </c>
      <c r="L57" s="468"/>
      <c r="M57" s="470"/>
    </row>
    <row r="58" spans="1:13" ht="17.25" customHeight="1">
      <c r="A58" s="474"/>
      <c r="B58" s="560"/>
      <c r="C58" s="553"/>
      <c r="D58" s="483"/>
      <c r="E58" s="462"/>
      <c r="F58" s="462"/>
      <c r="G58" s="462"/>
      <c r="H58" s="462"/>
      <c r="I58" s="514"/>
      <c r="J58" s="120" t="s">
        <v>160</v>
      </c>
      <c r="K58" s="121">
        <v>0</v>
      </c>
      <c r="L58" s="468"/>
      <c r="M58" s="470"/>
    </row>
    <row r="59" spans="1:13" ht="12.75">
      <c r="A59" s="474"/>
      <c r="B59" s="560"/>
      <c r="C59" s="55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504"/>
      <c r="K59" s="504"/>
      <c r="L59" s="215">
        <f>SUM(L55)</f>
        <v>0</v>
      </c>
      <c r="M59" s="470"/>
    </row>
    <row r="60" spans="1:13" ht="12.75">
      <c r="A60" s="475"/>
      <c r="B60" s="561"/>
      <c r="C60" s="554"/>
      <c r="D60" s="213" t="s">
        <v>511</v>
      </c>
      <c r="E60" s="212"/>
      <c r="F60" s="212"/>
      <c r="G60" s="212"/>
      <c r="H60" s="212"/>
      <c r="I60" s="212"/>
      <c r="J60" s="471"/>
      <c r="K60" s="472"/>
      <c r="L60" s="215"/>
      <c r="M60" s="470"/>
    </row>
    <row r="61" spans="1:13" ht="12.75">
      <c r="A61" s="515" t="s">
        <v>132</v>
      </c>
      <c r="B61" s="556" t="s">
        <v>394</v>
      </c>
      <c r="C61" s="558" t="s">
        <v>775</v>
      </c>
      <c r="D61" s="483" t="s">
        <v>774</v>
      </c>
      <c r="E61" s="462">
        <v>755576</v>
      </c>
      <c r="F61" s="462">
        <f>SUM(G61+H61+K61+K62+K63+K64+L61)</f>
        <v>46676</v>
      </c>
      <c r="G61" s="462">
        <v>46676</v>
      </c>
      <c r="H61" s="462"/>
      <c r="I61" s="464"/>
      <c r="J61" s="141" t="s">
        <v>156</v>
      </c>
      <c r="K61" s="142">
        <v>0</v>
      </c>
      <c r="L61" s="518"/>
      <c r="M61" s="470" t="s">
        <v>776</v>
      </c>
    </row>
    <row r="62" spans="1:13" ht="12.75">
      <c r="A62" s="474"/>
      <c r="B62" s="550"/>
      <c r="C62" s="553"/>
      <c r="D62" s="483"/>
      <c r="E62" s="462"/>
      <c r="F62" s="462"/>
      <c r="G62" s="462"/>
      <c r="H62" s="462"/>
      <c r="I62" s="465"/>
      <c r="J62" s="118" t="s">
        <v>158</v>
      </c>
      <c r="K62" s="119"/>
      <c r="L62" s="519"/>
      <c r="M62" s="470"/>
    </row>
    <row r="63" spans="1:13" ht="12.75">
      <c r="A63" s="474"/>
      <c r="B63" s="550"/>
      <c r="C63" s="553"/>
      <c r="D63" s="483"/>
      <c r="E63" s="462"/>
      <c r="F63" s="462"/>
      <c r="G63" s="462"/>
      <c r="H63" s="462"/>
      <c r="I63" s="465"/>
      <c r="J63" s="118" t="s">
        <v>159</v>
      </c>
      <c r="K63" s="119">
        <v>0</v>
      </c>
      <c r="L63" s="519"/>
      <c r="M63" s="470"/>
    </row>
    <row r="64" spans="1:13" ht="17.25" customHeight="1">
      <c r="A64" s="474"/>
      <c r="B64" s="550"/>
      <c r="C64" s="553"/>
      <c r="D64" s="483"/>
      <c r="E64" s="462"/>
      <c r="F64" s="462"/>
      <c r="G64" s="462"/>
      <c r="H64" s="462"/>
      <c r="I64" s="466"/>
      <c r="J64" s="143" t="s">
        <v>160</v>
      </c>
      <c r="K64" s="144">
        <v>0</v>
      </c>
      <c r="L64" s="520"/>
      <c r="M64" s="470"/>
    </row>
    <row r="65" spans="1:13" ht="12.75">
      <c r="A65" s="474"/>
      <c r="B65" s="550"/>
      <c r="C65" s="55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504"/>
      <c r="K65" s="504"/>
      <c r="L65" s="215">
        <f>SUM(L61)</f>
        <v>0</v>
      </c>
      <c r="M65" s="470"/>
    </row>
    <row r="66" spans="1:13" ht="12.75">
      <c r="A66" s="475"/>
      <c r="B66" s="557"/>
      <c r="C66" s="554"/>
      <c r="D66" s="213" t="s">
        <v>511</v>
      </c>
      <c r="E66" s="212"/>
      <c r="F66" s="212"/>
      <c r="G66" s="212"/>
      <c r="H66" s="212"/>
      <c r="I66" s="212"/>
      <c r="J66" s="471"/>
      <c r="K66" s="472"/>
      <c r="L66" s="215"/>
      <c r="M66" s="470"/>
    </row>
    <row r="67" spans="1:13" ht="12.75">
      <c r="A67" s="515" t="s">
        <v>387</v>
      </c>
      <c r="B67" s="556" t="s">
        <v>394</v>
      </c>
      <c r="C67" s="558" t="s">
        <v>778</v>
      </c>
      <c r="D67" s="483" t="s">
        <v>777</v>
      </c>
      <c r="E67" s="462">
        <v>1922438</v>
      </c>
      <c r="F67" s="462">
        <f>SUM(G67+H67+K67+K68+K69+K70+L67)</f>
        <v>118790</v>
      </c>
      <c r="G67" s="462">
        <v>118790</v>
      </c>
      <c r="H67" s="462"/>
      <c r="I67" s="513"/>
      <c r="J67" s="118" t="s">
        <v>156</v>
      </c>
      <c r="K67" s="119">
        <v>0</v>
      </c>
      <c r="L67" s="468"/>
      <c r="M67" s="470" t="s">
        <v>592</v>
      </c>
    </row>
    <row r="68" spans="1:13" ht="12.75">
      <c r="A68" s="474"/>
      <c r="B68" s="550"/>
      <c r="C68" s="553"/>
      <c r="D68" s="483"/>
      <c r="E68" s="462"/>
      <c r="F68" s="462"/>
      <c r="G68" s="462"/>
      <c r="H68" s="462"/>
      <c r="I68" s="465"/>
      <c r="J68" s="118" t="s">
        <v>158</v>
      </c>
      <c r="K68" s="145"/>
      <c r="L68" s="468"/>
      <c r="M68" s="470"/>
    </row>
    <row r="69" spans="1:13" ht="12.75">
      <c r="A69" s="474"/>
      <c r="B69" s="550"/>
      <c r="C69" s="553"/>
      <c r="D69" s="483"/>
      <c r="E69" s="462"/>
      <c r="F69" s="462"/>
      <c r="G69" s="462"/>
      <c r="H69" s="462"/>
      <c r="I69" s="465"/>
      <c r="J69" s="118" t="s">
        <v>159</v>
      </c>
      <c r="K69" s="119">
        <v>0</v>
      </c>
      <c r="L69" s="468"/>
      <c r="M69" s="470"/>
    </row>
    <row r="70" spans="1:13" ht="12.75">
      <c r="A70" s="474"/>
      <c r="B70" s="550"/>
      <c r="C70" s="553"/>
      <c r="D70" s="483"/>
      <c r="E70" s="462"/>
      <c r="F70" s="462"/>
      <c r="G70" s="462"/>
      <c r="H70" s="462"/>
      <c r="I70" s="514"/>
      <c r="J70" s="120" t="s">
        <v>160</v>
      </c>
      <c r="K70" s="121">
        <v>0</v>
      </c>
      <c r="L70" s="468"/>
      <c r="M70" s="470"/>
    </row>
    <row r="71" spans="1:13" ht="12.75">
      <c r="A71" s="474"/>
      <c r="B71" s="550"/>
      <c r="C71" s="55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504"/>
      <c r="K71" s="504"/>
      <c r="L71" s="215">
        <f>SUM(L67)</f>
        <v>0</v>
      </c>
      <c r="M71" s="470"/>
    </row>
    <row r="72" spans="1:13" ht="12.75">
      <c r="A72" s="475"/>
      <c r="B72" s="557"/>
      <c r="C72" s="554"/>
      <c r="D72" s="213" t="s">
        <v>511</v>
      </c>
      <c r="E72" s="212"/>
      <c r="F72" s="212"/>
      <c r="G72" s="212"/>
      <c r="H72" s="212"/>
      <c r="I72" s="212"/>
      <c r="J72" s="471"/>
      <c r="K72" s="472"/>
      <c r="L72" s="215"/>
      <c r="M72" s="470"/>
    </row>
    <row r="73" spans="1:13" ht="12.75">
      <c r="A73" s="515" t="s">
        <v>133</v>
      </c>
      <c r="B73" s="556" t="s">
        <v>394</v>
      </c>
      <c r="C73" s="556" t="s">
        <v>402</v>
      </c>
      <c r="D73" s="516" t="s">
        <v>779</v>
      </c>
      <c r="E73" s="462">
        <v>2683275</v>
      </c>
      <c r="F73" s="462">
        <f>SUM(G73+H73+K73+K74+K75+K76+L73)</f>
        <v>165759</v>
      </c>
      <c r="G73" s="462">
        <v>165759</v>
      </c>
      <c r="H73" s="462"/>
      <c r="I73" s="513"/>
      <c r="J73" s="118" t="s">
        <v>156</v>
      </c>
      <c r="K73" s="119">
        <v>0</v>
      </c>
      <c r="L73" s="468"/>
      <c r="M73" s="470" t="s">
        <v>130</v>
      </c>
    </row>
    <row r="74" spans="1:13" ht="12.75">
      <c r="A74" s="474"/>
      <c r="B74" s="550"/>
      <c r="C74" s="550"/>
      <c r="D74" s="480"/>
      <c r="E74" s="462"/>
      <c r="F74" s="462"/>
      <c r="G74" s="462"/>
      <c r="H74" s="462"/>
      <c r="I74" s="465"/>
      <c r="J74" s="118" t="s">
        <v>158</v>
      </c>
      <c r="K74" s="145"/>
      <c r="L74" s="468"/>
      <c r="M74" s="470"/>
    </row>
    <row r="75" spans="1:13" ht="12.75">
      <c r="A75" s="474"/>
      <c r="B75" s="550"/>
      <c r="C75" s="550"/>
      <c r="D75" s="480"/>
      <c r="E75" s="462"/>
      <c r="F75" s="462"/>
      <c r="G75" s="462"/>
      <c r="H75" s="462"/>
      <c r="I75" s="465"/>
      <c r="J75" s="118" t="s">
        <v>159</v>
      </c>
      <c r="K75" s="119">
        <v>0</v>
      </c>
      <c r="L75" s="468"/>
      <c r="M75" s="470"/>
    </row>
    <row r="76" spans="1:13" ht="12.75">
      <c r="A76" s="474"/>
      <c r="B76" s="550"/>
      <c r="C76" s="550"/>
      <c r="D76" s="517"/>
      <c r="E76" s="462"/>
      <c r="F76" s="462"/>
      <c r="G76" s="462"/>
      <c r="H76" s="462"/>
      <c r="I76" s="514"/>
      <c r="J76" s="120" t="s">
        <v>160</v>
      </c>
      <c r="K76" s="121">
        <v>0</v>
      </c>
      <c r="L76" s="468"/>
      <c r="M76" s="470"/>
    </row>
    <row r="77" spans="1:13" ht="12.75">
      <c r="A77" s="474"/>
      <c r="B77" s="550"/>
      <c r="C77" s="55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504"/>
      <c r="K77" s="504"/>
      <c r="L77" s="215">
        <f>SUM(L73)</f>
        <v>0</v>
      </c>
      <c r="M77" s="470"/>
    </row>
    <row r="78" spans="1:13" ht="12.75">
      <c r="A78" s="475"/>
      <c r="B78" s="557"/>
      <c r="C78" s="557"/>
      <c r="D78" s="213" t="s">
        <v>511</v>
      </c>
      <c r="E78" s="212"/>
      <c r="F78" s="212"/>
      <c r="G78" s="212"/>
      <c r="H78" s="212"/>
      <c r="I78" s="212"/>
      <c r="J78" s="471"/>
      <c r="K78" s="472"/>
      <c r="L78" s="215"/>
      <c r="M78" s="470"/>
    </row>
    <row r="79" spans="1:13" ht="12.75">
      <c r="A79" s="515" t="s">
        <v>388</v>
      </c>
      <c r="B79" s="556" t="s">
        <v>394</v>
      </c>
      <c r="C79" s="556" t="s">
        <v>402</v>
      </c>
      <c r="D79" s="516" t="s">
        <v>780</v>
      </c>
      <c r="E79" s="462">
        <v>1291407</v>
      </c>
      <c r="F79" s="462">
        <f>SUM(G79+H79+K79+K80+K81+K82+L79)</f>
        <v>199703</v>
      </c>
      <c r="G79" s="462">
        <v>199703</v>
      </c>
      <c r="H79" s="462"/>
      <c r="I79" s="513"/>
      <c r="J79" s="118" t="s">
        <v>156</v>
      </c>
      <c r="K79" s="119">
        <v>0</v>
      </c>
      <c r="L79" s="468"/>
      <c r="M79" s="470" t="s">
        <v>595</v>
      </c>
    </row>
    <row r="80" spans="1:13" ht="12.75">
      <c r="A80" s="474"/>
      <c r="B80" s="550"/>
      <c r="C80" s="550"/>
      <c r="D80" s="480"/>
      <c r="E80" s="462"/>
      <c r="F80" s="462"/>
      <c r="G80" s="462"/>
      <c r="H80" s="462"/>
      <c r="I80" s="465"/>
      <c r="J80" s="118" t="s">
        <v>158</v>
      </c>
      <c r="K80" s="145"/>
      <c r="L80" s="468"/>
      <c r="M80" s="470"/>
    </row>
    <row r="81" spans="1:13" ht="12.75">
      <c r="A81" s="474"/>
      <c r="B81" s="550"/>
      <c r="C81" s="550"/>
      <c r="D81" s="480"/>
      <c r="E81" s="462"/>
      <c r="F81" s="462"/>
      <c r="G81" s="462"/>
      <c r="H81" s="462"/>
      <c r="I81" s="465"/>
      <c r="J81" s="118" t="s">
        <v>159</v>
      </c>
      <c r="K81" s="119">
        <v>0</v>
      </c>
      <c r="L81" s="468"/>
      <c r="M81" s="470"/>
    </row>
    <row r="82" spans="1:13" ht="12.75">
      <c r="A82" s="474"/>
      <c r="B82" s="550"/>
      <c r="C82" s="550"/>
      <c r="D82" s="517"/>
      <c r="E82" s="462"/>
      <c r="F82" s="462"/>
      <c r="G82" s="462"/>
      <c r="H82" s="462"/>
      <c r="I82" s="514"/>
      <c r="J82" s="120" t="s">
        <v>160</v>
      </c>
      <c r="K82" s="121">
        <v>0</v>
      </c>
      <c r="L82" s="468"/>
      <c r="M82" s="470"/>
    </row>
    <row r="83" spans="1:13" ht="12.75">
      <c r="A83" s="474"/>
      <c r="B83" s="550"/>
      <c r="C83" s="55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504"/>
      <c r="K83" s="504"/>
      <c r="L83" s="215">
        <f>SUM(L79)</f>
        <v>0</v>
      </c>
      <c r="M83" s="470"/>
    </row>
    <row r="84" spans="1:13" ht="12.75">
      <c r="A84" s="475"/>
      <c r="B84" s="557"/>
      <c r="C84" s="557"/>
      <c r="D84" s="213" t="s">
        <v>511</v>
      </c>
      <c r="E84" s="212"/>
      <c r="F84" s="212"/>
      <c r="G84" s="212"/>
      <c r="H84" s="212"/>
      <c r="I84" s="212"/>
      <c r="J84" s="471"/>
      <c r="K84" s="472"/>
      <c r="L84" s="215"/>
      <c r="M84" s="470"/>
    </row>
    <row r="85" spans="1:13" ht="12.75">
      <c r="A85" s="515" t="s">
        <v>389</v>
      </c>
      <c r="B85" s="556" t="s">
        <v>394</v>
      </c>
      <c r="C85" s="556" t="s">
        <v>402</v>
      </c>
      <c r="D85" s="483" t="s">
        <v>781</v>
      </c>
      <c r="E85" s="462">
        <v>2355465</v>
      </c>
      <c r="F85" s="462">
        <f>SUM(G85+H85+K85+K86+K87+K88+L85)</f>
        <v>145513</v>
      </c>
      <c r="G85" s="462">
        <v>145513</v>
      </c>
      <c r="H85" s="462"/>
      <c r="I85" s="513"/>
      <c r="J85" s="118" t="s">
        <v>156</v>
      </c>
      <c r="K85" s="119">
        <v>0</v>
      </c>
      <c r="L85" s="468"/>
      <c r="M85" s="470" t="s">
        <v>594</v>
      </c>
    </row>
    <row r="86" spans="1:13" ht="12.75">
      <c r="A86" s="474"/>
      <c r="B86" s="550"/>
      <c r="C86" s="550"/>
      <c r="D86" s="483"/>
      <c r="E86" s="462"/>
      <c r="F86" s="462"/>
      <c r="G86" s="462"/>
      <c r="H86" s="462"/>
      <c r="I86" s="465"/>
      <c r="J86" s="118" t="s">
        <v>158</v>
      </c>
      <c r="K86" s="145"/>
      <c r="L86" s="468"/>
      <c r="M86" s="470"/>
    </row>
    <row r="87" spans="1:13" ht="12.75">
      <c r="A87" s="474"/>
      <c r="B87" s="550"/>
      <c r="C87" s="550"/>
      <c r="D87" s="483"/>
      <c r="E87" s="462"/>
      <c r="F87" s="462"/>
      <c r="G87" s="462"/>
      <c r="H87" s="462"/>
      <c r="I87" s="465"/>
      <c r="J87" s="118" t="s">
        <v>159</v>
      </c>
      <c r="K87" s="119">
        <v>0</v>
      </c>
      <c r="L87" s="468"/>
      <c r="M87" s="470"/>
    </row>
    <row r="88" spans="1:13" ht="12.75">
      <c r="A88" s="474"/>
      <c r="B88" s="550"/>
      <c r="C88" s="550"/>
      <c r="D88" s="483"/>
      <c r="E88" s="462"/>
      <c r="F88" s="462"/>
      <c r="G88" s="462"/>
      <c r="H88" s="462"/>
      <c r="I88" s="514"/>
      <c r="J88" s="120" t="s">
        <v>160</v>
      </c>
      <c r="K88" s="121">
        <v>0</v>
      </c>
      <c r="L88" s="468"/>
      <c r="M88" s="470"/>
    </row>
    <row r="89" spans="1:13" ht="12.75">
      <c r="A89" s="474"/>
      <c r="B89" s="550"/>
      <c r="C89" s="55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504"/>
      <c r="K89" s="504"/>
      <c r="L89" s="215">
        <f>SUM(L85)</f>
        <v>0</v>
      </c>
      <c r="M89" s="470"/>
    </row>
    <row r="90" spans="1:13" ht="12.75">
      <c r="A90" s="475"/>
      <c r="B90" s="557"/>
      <c r="C90" s="557"/>
      <c r="D90" s="213" t="s">
        <v>511</v>
      </c>
      <c r="E90" s="212"/>
      <c r="F90" s="212"/>
      <c r="G90" s="212"/>
      <c r="H90" s="212"/>
      <c r="I90" s="212"/>
      <c r="J90" s="511"/>
      <c r="K90" s="512"/>
      <c r="L90" s="215"/>
      <c r="M90" s="470"/>
    </row>
    <row r="91" spans="1:13" ht="12.75">
      <c r="A91" s="515" t="s">
        <v>390</v>
      </c>
      <c r="B91" s="556" t="s">
        <v>412</v>
      </c>
      <c r="C91" s="556" t="s">
        <v>414</v>
      </c>
      <c r="D91" s="483" t="s">
        <v>782</v>
      </c>
      <c r="E91" s="462">
        <v>1136004</v>
      </c>
      <c r="F91" s="462">
        <f>SUM(G91+H91+K91+K92+K93+K94+L91)</f>
        <v>70178</v>
      </c>
      <c r="G91" s="462">
        <v>70178</v>
      </c>
      <c r="H91" s="462"/>
      <c r="I91" s="513"/>
      <c r="J91" s="122" t="s">
        <v>156</v>
      </c>
      <c r="K91" s="123">
        <v>0</v>
      </c>
      <c r="L91" s="468"/>
      <c r="M91" s="470" t="s">
        <v>783</v>
      </c>
    </row>
    <row r="92" spans="1:13" ht="12.75">
      <c r="A92" s="474"/>
      <c r="B92" s="550"/>
      <c r="C92" s="550"/>
      <c r="D92" s="483"/>
      <c r="E92" s="462"/>
      <c r="F92" s="462"/>
      <c r="G92" s="462"/>
      <c r="H92" s="462"/>
      <c r="I92" s="465"/>
      <c r="J92" s="118" t="s">
        <v>158</v>
      </c>
      <c r="K92" s="145"/>
      <c r="L92" s="468"/>
      <c r="M92" s="470"/>
    </row>
    <row r="93" spans="1:13" ht="12.75">
      <c r="A93" s="474"/>
      <c r="B93" s="550"/>
      <c r="C93" s="550"/>
      <c r="D93" s="483"/>
      <c r="E93" s="462"/>
      <c r="F93" s="462"/>
      <c r="G93" s="462"/>
      <c r="H93" s="462"/>
      <c r="I93" s="465"/>
      <c r="J93" s="118" t="s">
        <v>159</v>
      </c>
      <c r="K93" s="119">
        <v>0</v>
      </c>
      <c r="L93" s="468"/>
      <c r="M93" s="470"/>
    </row>
    <row r="94" spans="1:13" ht="23.25" customHeight="1">
      <c r="A94" s="474"/>
      <c r="B94" s="550"/>
      <c r="C94" s="550"/>
      <c r="D94" s="483"/>
      <c r="E94" s="462"/>
      <c r="F94" s="462"/>
      <c r="G94" s="462"/>
      <c r="H94" s="462"/>
      <c r="I94" s="514"/>
      <c r="J94" s="120" t="s">
        <v>160</v>
      </c>
      <c r="K94" s="121">
        <v>0</v>
      </c>
      <c r="L94" s="468"/>
      <c r="M94" s="470"/>
    </row>
    <row r="95" spans="1:13" ht="12.75">
      <c r="A95" s="474"/>
      <c r="B95" s="550"/>
      <c r="C95" s="55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504"/>
      <c r="K95" s="504"/>
      <c r="L95" s="215">
        <f>SUM(L91)</f>
        <v>0</v>
      </c>
      <c r="M95" s="470"/>
    </row>
    <row r="96" spans="1:13" ht="12.75">
      <c r="A96" s="475"/>
      <c r="B96" s="557"/>
      <c r="C96" s="557"/>
      <c r="D96" s="213" t="s">
        <v>511</v>
      </c>
      <c r="E96" s="212"/>
      <c r="F96" s="212"/>
      <c r="G96" s="212"/>
      <c r="H96" s="212"/>
      <c r="I96" s="212"/>
      <c r="J96" s="511"/>
      <c r="K96" s="512"/>
      <c r="L96" s="215"/>
      <c r="M96" s="470"/>
    </row>
    <row r="97" spans="1:13" ht="12.75">
      <c r="A97" s="515" t="s">
        <v>134</v>
      </c>
      <c r="B97" s="556" t="s">
        <v>412</v>
      </c>
      <c r="C97" s="556" t="s">
        <v>417</v>
      </c>
      <c r="D97" s="483" t="s">
        <v>784</v>
      </c>
      <c r="E97" s="462">
        <v>2653586</v>
      </c>
      <c r="F97" s="462">
        <f>SUM(G97+H97+K97+K98+K99+K100+L97)</f>
        <v>164822</v>
      </c>
      <c r="G97" s="462">
        <v>164822</v>
      </c>
      <c r="H97" s="462"/>
      <c r="I97" s="513"/>
      <c r="J97" s="122" t="s">
        <v>156</v>
      </c>
      <c r="K97" s="123">
        <v>0</v>
      </c>
      <c r="L97" s="468"/>
      <c r="M97" s="470" t="s">
        <v>785</v>
      </c>
    </row>
    <row r="98" spans="1:13" ht="12.75">
      <c r="A98" s="474"/>
      <c r="B98" s="550"/>
      <c r="C98" s="550"/>
      <c r="D98" s="483"/>
      <c r="E98" s="462"/>
      <c r="F98" s="462"/>
      <c r="G98" s="462"/>
      <c r="H98" s="462"/>
      <c r="I98" s="465"/>
      <c r="J98" s="118" t="s">
        <v>158</v>
      </c>
      <c r="K98" s="145">
        <v>0</v>
      </c>
      <c r="L98" s="468"/>
      <c r="M98" s="470"/>
    </row>
    <row r="99" spans="1:13" ht="12.75">
      <c r="A99" s="474"/>
      <c r="B99" s="550"/>
      <c r="C99" s="550"/>
      <c r="D99" s="483"/>
      <c r="E99" s="462"/>
      <c r="F99" s="462"/>
      <c r="G99" s="462"/>
      <c r="H99" s="462"/>
      <c r="I99" s="465"/>
      <c r="J99" s="118" t="s">
        <v>159</v>
      </c>
      <c r="K99" s="119">
        <v>0</v>
      </c>
      <c r="L99" s="468"/>
      <c r="M99" s="470"/>
    </row>
    <row r="100" spans="1:13" ht="12.75">
      <c r="A100" s="474"/>
      <c r="B100" s="550"/>
      <c r="C100" s="550"/>
      <c r="D100" s="483"/>
      <c r="E100" s="462"/>
      <c r="F100" s="462"/>
      <c r="G100" s="462"/>
      <c r="H100" s="462"/>
      <c r="I100" s="514"/>
      <c r="J100" s="120" t="s">
        <v>160</v>
      </c>
      <c r="K100" s="121">
        <v>0</v>
      </c>
      <c r="L100" s="468"/>
      <c r="M100" s="470"/>
    </row>
    <row r="101" spans="1:13" ht="12.75">
      <c r="A101" s="474"/>
      <c r="B101" s="550"/>
      <c r="C101" s="55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504"/>
      <c r="K101" s="504"/>
      <c r="L101" s="215">
        <f>SUM(L97)</f>
        <v>0</v>
      </c>
      <c r="M101" s="470"/>
    </row>
    <row r="102" spans="1:13" ht="12.75">
      <c r="A102" s="475"/>
      <c r="B102" s="557"/>
      <c r="C102" s="557"/>
      <c r="D102" s="213" t="s">
        <v>511</v>
      </c>
      <c r="E102" s="212"/>
      <c r="F102" s="212"/>
      <c r="G102" s="212"/>
      <c r="H102" s="212"/>
      <c r="I102" s="212"/>
      <c r="J102" s="511"/>
      <c r="K102" s="512"/>
      <c r="L102" s="215"/>
      <c r="M102" s="470"/>
    </row>
    <row r="103" spans="1:13" ht="12.75">
      <c r="A103" s="473" t="s">
        <v>135</v>
      </c>
      <c r="B103" s="476">
        <v>852</v>
      </c>
      <c r="C103" s="476">
        <v>85203</v>
      </c>
      <c r="D103" s="487" t="s">
        <v>786</v>
      </c>
      <c r="E103" s="461">
        <v>195258</v>
      </c>
      <c r="F103" s="461">
        <f>SUM(G103+H103+K103+K104+K105+K106+L103)</f>
        <v>12249</v>
      </c>
      <c r="G103" s="461">
        <v>12249</v>
      </c>
      <c r="H103" s="461"/>
      <c r="I103" s="464"/>
      <c r="J103" s="141" t="s">
        <v>156</v>
      </c>
      <c r="K103" s="142"/>
      <c r="L103" s="467"/>
      <c r="M103" s="470" t="s">
        <v>787</v>
      </c>
    </row>
    <row r="104" spans="1:13" ht="12.75">
      <c r="A104" s="474"/>
      <c r="B104" s="477"/>
      <c r="C104" s="477"/>
      <c r="D104" s="483"/>
      <c r="E104" s="462"/>
      <c r="F104" s="462"/>
      <c r="G104" s="462"/>
      <c r="H104" s="462"/>
      <c r="I104" s="465"/>
      <c r="J104" s="118" t="s">
        <v>158</v>
      </c>
      <c r="K104" s="145">
        <v>0</v>
      </c>
      <c r="L104" s="468"/>
      <c r="M104" s="470"/>
    </row>
    <row r="105" spans="1:13" ht="12.75">
      <c r="A105" s="474"/>
      <c r="B105" s="477"/>
      <c r="C105" s="477"/>
      <c r="D105" s="483"/>
      <c r="E105" s="462"/>
      <c r="F105" s="462"/>
      <c r="G105" s="462"/>
      <c r="H105" s="462"/>
      <c r="I105" s="465"/>
      <c r="J105" s="118" t="s">
        <v>159</v>
      </c>
      <c r="K105" s="119">
        <v>0</v>
      </c>
      <c r="L105" s="468"/>
      <c r="M105" s="470"/>
    </row>
    <row r="106" spans="1:13" ht="18.75" customHeight="1">
      <c r="A106" s="474"/>
      <c r="B106" s="477"/>
      <c r="C106" s="477"/>
      <c r="D106" s="488"/>
      <c r="E106" s="463"/>
      <c r="F106" s="463"/>
      <c r="G106" s="463"/>
      <c r="H106" s="463"/>
      <c r="I106" s="466"/>
      <c r="J106" s="143" t="s">
        <v>160</v>
      </c>
      <c r="K106" s="144">
        <v>0</v>
      </c>
      <c r="L106" s="469"/>
      <c r="M106" s="470"/>
    </row>
    <row r="107" spans="1:13" ht="12.75">
      <c r="A107" s="474"/>
      <c r="B107" s="477"/>
      <c r="C107" s="477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504"/>
      <c r="K107" s="504"/>
      <c r="L107" s="215">
        <f>SUM(L103)</f>
        <v>0</v>
      </c>
      <c r="M107" s="470"/>
    </row>
    <row r="108" spans="1:13" ht="12.75">
      <c r="A108" s="485"/>
      <c r="B108" s="486"/>
      <c r="C108" s="486"/>
      <c r="D108" s="213" t="s">
        <v>511</v>
      </c>
      <c r="E108" s="212"/>
      <c r="F108" s="212"/>
      <c r="G108" s="212"/>
      <c r="H108" s="212"/>
      <c r="I108" s="212"/>
      <c r="J108" s="471"/>
      <c r="K108" s="472"/>
      <c r="L108" s="215"/>
      <c r="M108" s="470"/>
    </row>
    <row r="109" spans="1:13" ht="12.75">
      <c r="A109" s="473" t="s">
        <v>1</v>
      </c>
      <c r="B109" s="549">
        <v>852</v>
      </c>
      <c r="C109" s="552" t="s">
        <v>789</v>
      </c>
      <c r="D109" s="487" t="s">
        <v>788</v>
      </c>
      <c r="E109" s="461">
        <v>339065</v>
      </c>
      <c r="F109" s="461">
        <f>SUM(G109+H109+K109+K110+K111+K112+L109)</f>
        <v>21017</v>
      </c>
      <c r="G109" s="508">
        <v>21017</v>
      </c>
      <c r="H109" s="508"/>
      <c r="I109" s="464"/>
      <c r="J109" s="141" t="s">
        <v>156</v>
      </c>
      <c r="K109" s="119"/>
      <c r="L109" s="542"/>
      <c r="M109" s="470" t="s">
        <v>739</v>
      </c>
    </row>
    <row r="110" spans="1:13" ht="12.75">
      <c r="A110" s="474"/>
      <c r="B110" s="550"/>
      <c r="C110" s="553"/>
      <c r="D110" s="483"/>
      <c r="E110" s="462"/>
      <c r="F110" s="462"/>
      <c r="G110" s="509"/>
      <c r="H110" s="509"/>
      <c r="I110" s="465"/>
      <c r="J110" s="118" t="s">
        <v>158</v>
      </c>
      <c r="K110" s="119"/>
      <c r="L110" s="543"/>
      <c r="M110" s="470"/>
    </row>
    <row r="111" spans="1:13" ht="12.75">
      <c r="A111" s="474"/>
      <c r="B111" s="550"/>
      <c r="C111" s="553"/>
      <c r="D111" s="483"/>
      <c r="E111" s="462"/>
      <c r="F111" s="462"/>
      <c r="G111" s="509"/>
      <c r="H111" s="509"/>
      <c r="I111" s="465"/>
      <c r="J111" s="118" t="s">
        <v>159</v>
      </c>
      <c r="K111" s="119"/>
      <c r="L111" s="543"/>
      <c r="M111" s="470"/>
    </row>
    <row r="112" spans="1:13" ht="12.75">
      <c r="A112" s="474"/>
      <c r="B112" s="550"/>
      <c r="C112" s="553"/>
      <c r="D112" s="488"/>
      <c r="E112" s="463"/>
      <c r="F112" s="463"/>
      <c r="G112" s="510"/>
      <c r="H112" s="510"/>
      <c r="I112" s="466"/>
      <c r="J112" s="143" t="s">
        <v>160</v>
      </c>
      <c r="K112" s="119"/>
      <c r="L112" s="544"/>
      <c r="M112" s="470"/>
    </row>
    <row r="113" spans="1:13" ht="12.75">
      <c r="A113" s="474"/>
      <c r="B113" s="550"/>
      <c r="C113" s="55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504"/>
      <c r="K113" s="504"/>
      <c r="L113" s="215">
        <f>SUM(L109)</f>
        <v>0</v>
      </c>
      <c r="M113" s="470"/>
    </row>
    <row r="114" spans="1:13" ht="12.75">
      <c r="A114" s="485"/>
      <c r="B114" s="551"/>
      <c r="C114" s="555"/>
      <c r="D114" s="213" t="s">
        <v>511</v>
      </c>
      <c r="E114" s="212"/>
      <c r="F114" s="212"/>
      <c r="G114" s="212"/>
      <c r="H114" s="212"/>
      <c r="I114" s="212"/>
      <c r="J114" s="471"/>
      <c r="K114" s="472"/>
      <c r="L114" s="215"/>
      <c r="M114" s="470"/>
    </row>
    <row r="115" spans="1:13" ht="12.75">
      <c r="A115" s="493" t="s">
        <v>2</v>
      </c>
      <c r="B115" s="493" t="s">
        <v>428</v>
      </c>
      <c r="C115" s="493" t="s">
        <v>434</v>
      </c>
      <c r="D115" s="497" t="s">
        <v>790</v>
      </c>
      <c r="E115" s="461">
        <v>1027904</v>
      </c>
      <c r="F115" s="461">
        <f>SUM(G115+H115+K115+K116+K117+K118+L115)</f>
        <v>63500</v>
      </c>
      <c r="G115" s="508">
        <v>63500</v>
      </c>
      <c r="H115" s="508"/>
      <c r="I115" s="464"/>
      <c r="J115" s="141" t="s">
        <v>156</v>
      </c>
      <c r="K115" s="142"/>
      <c r="L115" s="542"/>
      <c r="M115" s="470" t="s">
        <v>564</v>
      </c>
    </row>
    <row r="116" spans="1:13" ht="12.75">
      <c r="A116" s="493"/>
      <c r="B116" s="493"/>
      <c r="C116" s="493"/>
      <c r="D116" s="539"/>
      <c r="E116" s="462"/>
      <c r="F116" s="462"/>
      <c r="G116" s="509"/>
      <c r="H116" s="509"/>
      <c r="I116" s="465"/>
      <c r="J116" s="118" t="s">
        <v>158</v>
      </c>
      <c r="K116" s="119"/>
      <c r="L116" s="543"/>
      <c r="M116" s="470"/>
    </row>
    <row r="117" spans="1:13" ht="12.75">
      <c r="A117" s="493"/>
      <c r="B117" s="493"/>
      <c r="C117" s="493"/>
      <c r="D117" s="539"/>
      <c r="E117" s="462"/>
      <c r="F117" s="462"/>
      <c r="G117" s="509"/>
      <c r="H117" s="509"/>
      <c r="I117" s="465"/>
      <c r="J117" s="118" t="s">
        <v>159</v>
      </c>
      <c r="K117" s="119"/>
      <c r="L117" s="543"/>
      <c r="M117" s="470"/>
    </row>
    <row r="118" spans="1:13" ht="12.75">
      <c r="A118" s="493"/>
      <c r="B118" s="493"/>
      <c r="C118" s="493"/>
      <c r="D118" s="540"/>
      <c r="E118" s="463"/>
      <c r="F118" s="463"/>
      <c r="G118" s="510"/>
      <c r="H118" s="510"/>
      <c r="I118" s="466"/>
      <c r="J118" s="143" t="s">
        <v>160</v>
      </c>
      <c r="K118" s="119"/>
      <c r="L118" s="544"/>
      <c r="M118" s="470"/>
    </row>
    <row r="119" spans="1:13" ht="12.75">
      <c r="A119" s="493"/>
      <c r="B119" s="493"/>
      <c r="C119" s="493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504"/>
      <c r="K119" s="504"/>
      <c r="L119" s="215">
        <f>SUM(L115)</f>
        <v>0</v>
      </c>
      <c r="M119" s="470"/>
    </row>
    <row r="120" spans="1:13" ht="12.75">
      <c r="A120" s="493"/>
      <c r="B120" s="493"/>
      <c r="C120" s="493"/>
      <c r="D120" s="213" t="s">
        <v>511</v>
      </c>
      <c r="E120" s="212"/>
      <c r="F120" s="212"/>
      <c r="G120" s="212"/>
      <c r="H120" s="212"/>
      <c r="I120" s="212"/>
      <c r="J120" s="511"/>
      <c r="K120" s="512"/>
      <c r="L120" s="215"/>
      <c r="M120" s="470"/>
    </row>
    <row r="121" spans="1:13" ht="12.75">
      <c r="A121" s="473" t="s">
        <v>111</v>
      </c>
      <c r="B121" s="549" t="s">
        <v>436</v>
      </c>
      <c r="C121" s="549" t="s">
        <v>440</v>
      </c>
      <c r="D121" s="487" t="s">
        <v>791</v>
      </c>
      <c r="E121" s="461">
        <v>35298</v>
      </c>
      <c r="F121" s="461">
        <f>SUM(G121+H121+K121+K122+K123+K124+L121)</f>
        <v>4618</v>
      </c>
      <c r="G121" s="461">
        <v>4618</v>
      </c>
      <c r="H121" s="461"/>
      <c r="I121" s="464"/>
      <c r="J121" s="141" t="s">
        <v>156</v>
      </c>
      <c r="K121" s="142"/>
      <c r="L121" s="467"/>
      <c r="M121" s="470" t="s">
        <v>792</v>
      </c>
    </row>
    <row r="122" spans="1:13" ht="12.75">
      <c r="A122" s="474"/>
      <c r="B122" s="550"/>
      <c r="C122" s="550"/>
      <c r="D122" s="483"/>
      <c r="E122" s="462"/>
      <c r="F122" s="462"/>
      <c r="G122" s="462"/>
      <c r="H122" s="462"/>
      <c r="I122" s="465"/>
      <c r="J122" s="118" t="s">
        <v>158</v>
      </c>
      <c r="K122" s="119">
        <v>0</v>
      </c>
      <c r="L122" s="468"/>
      <c r="M122" s="470"/>
    </row>
    <row r="123" spans="1:13" ht="12.75">
      <c r="A123" s="474"/>
      <c r="B123" s="550"/>
      <c r="C123" s="550"/>
      <c r="D123" s="483"/>
      <c r="E123" s="462"/>
      <c r="F123" s="462"/>
      <c r="G123" s="462"/>
      <c r="H123" s="462"/>
      <c r="I123" s="465"/>
      <c r="J123" s="118" t="s">
        <v>159</v>
      </c>
      <c r="K123" s="119">
        <v>0</v>
      </c>
      <c r="L123" s="468"/>
      <c r="M123" s="470"/>
    </row>
    <row r="124" spans="1:13" ht="12.75">
      <c r="A124" s="474"/>
      <c r="B124" s="550"/>
      <c r="C124" s="550"/>
      <c r="D124" s="488"/>
      <c r="E124" s="463"/>
      <c r="F124" s="463"/>
      <c r="G124" s="463"/>
      <c r="H124" s="463"/>
      <c r="I124" s="466"/>
      <c r="J124" s="143" t="s">
        <v>160</v>
      </c>
      <c r="K124" s="144">
        <v>0</v>
      </c>
      <c r="L124" s="469"/>
      <c r="M124" s="470"/>
    </row>
    <row r="125" spans="1:13" ht="12.75">
      <c r="A125" s="474"/>
      <c r="B125" s="550"/>
      <c r="C125" s="55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504"/>
      <c r="K125" s="504"/>
      <c r="L125" s="215">
        <f>SUM(L121)</f>
        <v>0</v>
      </c>
      <c r="M125" s="470"/>
    </row>
    <row r="126" spans="1:13" ht="12.75">
      <c r="A126" s="485"/>
      <c r="B126" s="551"/>
      <c r="C126" s="551"/>
      <c r="D126" s="213" t="s">
        <v>511</v>
      </c>
      <c r="E126" s="212"/>
      <c r="F126" s="212"/>
      <c r="G126" s="212"/>
      <c r="H126" s="212"/>
      <c r="I126" s="212"/>
      <c r="J126" s="471"/>
      <c r="K126" s="472"/>
      <c r="L126" s="215"/>
      <c r="M126" s="470"/>
    </row>
    <row r="127" spans="1:13" ht="12.75">
      <c r="A127" s="473" t="s">
        <v>605</v>
      </c>
      <c r="B127" s="552" t="s">
        <v>794</v>
      </c>
      <c r="C127" s="552" t="s">
        <v>795</v>
      </c>
      <c r="D127" s="479" t="s">
        <v>793</v>
      </c>
      <c r="E127" s="461">
        <v>4188259</v>
      </c>
      <c r="F127" s="461">
        <f>SUM(G127+H127+K127+K128+K129+K130+L127)</f>
        <v>258736</v>
      </c>
      <c r="G127" s="461">
        <v>258736</v>
      </c>
      <c r="H127" s="461"/>
      <c r="I127" s="464"/>
      <c r="J127" s="141" t="s">
        <v>156</v>
      </c>
      <c r="K127" s="142"/>
      <c r="L127" s="467"/>
      <c r="M127" s="470" t="s">
        <v>467</v>
      </c>
    </row>
    <row r="128" spans="1:13" ht="12.75">
      <c r="A128" s="474"/>
      <c r="B128" s="553"/>
      <c r="C128" s="553"/>
      <c r="D128" s="480"/>
      <c r="E128" s="462"/>
      <c r="F128" s="462"/>
      <c r="G128" s="462"/>
      <c r="H128" s="462"/>
      <c r="I128" s="465"/>
      <c r="J128" s="118" t="s">
        <v>158</v>
      </c>
      <c r="K128" s="119"/>
      <c r="L128" s="468"/>
      <c r="M128" s="470"/>
    </row>
    <row r="129" spans="1:13" ht="12.75">
      <c r="A129" s="474"/>
      <c r="B129" s="553"/>
      <c r="C129" s="553"/>
      <c r="D129" s="480"/>
      <c r="E129" s="462"/>
      <c r="F129" s="462"/>
      <c r="G129" s="462"/>
      <c r="H129" s="462"/>
      <c r="I129" s="465"/>
      <c r="J129" s="118" t="s">
        <v>159</v>
      </c>
      <c r="K129" s="119">
        <v>0</v>
      </c>
      <c r="L129" s="468"/>
      <c r="M129" s="470"/>
    </row>
    <row r="130" spans="1:13" ht="12.75">
      <c r="A130" s="474"/>
      <c r="B130" s="553"/>
      <c r="C130" s="553"/>
      <c r="D130" s="481"/>
      <c r="E130" s="463"/>
      <c r="F130" s="463"/>
      <c r="G130" s="463"/>
      <c r="H130" s="463"/>
      <c r="I130" s="466"/>
      <c r="J130" s="143" t="s">
        <v>160</v>
      </c>
      <c r="K130" s="144">
        <v>0</v>
      </c>
      <c r="L130" s="469"/>
      <c r="M130" s="470"/>
    </row>
    <row r="131" spans="1:13" ht="12.75">
      <c r="A131" s="474"/>
      <c r="B131" s="553"/>
      <c r="C131" s="55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71">
        <f>SUM(K127:K130)</f>
        <v>0</v>
      </c>
      <c r="K131" s="472"/>
      <c r="L131" s="215">
        <f>SUM(L127)</f>
        <v>0</v>
      </c>
      <c r="M131" s="470"/>
    </row>
    <row r="132" spans="1:13" ht="12.75">
      <c r="A132" s="475"/>
      <c r="B132" s="554"/>
      <c r="C132" s="554"/>
      <c r="D132" s="213" t="s">
        <v>511</v>
      </c>
      <c r="E132" s="212"/>
      <c r="F132" s="212"/>
      <c r="G132" s="212"/>
      <c r="H132" s="212"/>
      <c r="I132" s="212"/>
      <c r="J132" s="471"/>
      <c r="K132" s="472"/>
      <c r="L132" s="215"/>
      <c r="M132" s="470"/>
    </row>
    <row r="133" spans="1:13" ht="14.25">
      <c r="A133" s="500" t="s">
        <v>162</v>
      </c>
      <c r="B133" s="500"/>
      <c r="C133" s="500"/>
      <c r="D133" s="500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34">
        <v>0</v>
      </c>
      <c r="K133" s="534"/>
      <c r="L133" s="360">
        <f>SUM(L13,L19,L25,L31,L37,L43,L49,L55,L61,L67,L73,L79,L85,L91,L97,L103,L109,L115,L121,L127)</f>
        <v>0</v>
      </c>
      <c r="M133" s="500" t="s">
        <v>203</v>
      </c>
    </row>
    <row r="134" spans="1:13" ht="15">
      <c r="A134" s="501" t="s">
        <v>509</v>
      </c>
      <c r="B134" s="501"/>
      <c r="C134" s="501"/>
      <c r="D134" s="50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31">
        <v>0</v>
      </c>
      <c r="K134" s="531"/>
      <c r="L134" s="360">
        <f>SUM(L17,L23,L29,L35,L41,L47,L53,L59,L65,L71,L77,L83,L89,L95,L101,L107,L113,L119,L125,L131)</f>
        <v>0</v>
      </c>
      <c r="M134" s="500"/>
    </row>
    <row r="135" spans="1:13" ht="15">
      <c r="A135" s="501" t="s">
        <v>511</v>
      </c>
      <c r="B135" s="501"/>
      <c r="C135" s="501"/>
      <c r="D135" s="50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31">
        <v>0</v>
      </c>
      <c r="K135" s="531"/>
      <c r="L135" s="360">
        <f>SUM(L18,L24,L30,L36,L42,L48,L54,L60,L66,L72,L78,L84,L90,L96,L102,L108,L114,L120,L126,L132)</f>
        <v>0</v>
      </c>
      <c r="M135" s="500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32">
        <f t="shared" si="1"/>
        <v>0</v>
      </c>
      <c r="K142" s="532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32"/>
      <c r="K143" s="532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744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822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823</v>
      </c>
      <c r="P4" s="363"/>
      <c r="Q4" s="363"/>
    </row>
    <row r="5" ht="40.5" customHeight="1"/>
    <row r="6" spans="1:17" ht="18.75" customHeight="1">
      <c r="A6" s="572" t="s">
        <v>522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</row>
    <row r="7" spans="1:17" ht="36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3" t="s">
        <v>191</v>
      </c>
      <c r="B10" s="581" t="s">
        <v>192</v>
      </c>
      <c r="C10" s="582" t="s">
        <v>193</v>
      </c>
      <c r="D10" s="583" t="s">
        <v>167</v>
      </c>
      <c r="E10" s="563" t="s">
        <v>168</v>
      </c>
      <c r="F10" s="565" t="s">
        <v>486</v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s="13" customFormat="1" ht="11.25" customHeight="1">
      <c r="A11" s="568"/>
      <c r="B11" s="581"/>
      <c r="C11" s="582"/>
      <c r="D11" s="584"/>
      <c r="E11" s="568"/>
      <c r="F11" s="563" t="s">
        <v>487</v>
      </c>
      <c r="G11" s="573" t="s">
        <v>213</v>
      </c>
      <c r="H11" s="577"/>
      <c r="I11" s="577"/>
      <c r="J11" s="577"/>
      <c r="K11" s="577"/>
      <c r="L11" s="577"/>
      <c r="M11" s="577"/>
      <c r="N11" s="574"/>
      <c r="O11" s="563" t="s">
        <v>488</v>
      </c>
      <c r="P11" s="565" t="s">
        <v>213</v>
      </c>
      <c r="Q11" s="566"/>
      <c r="R11" s="567"/>
    </row>
    <row r="12" spans="1:18" s="13" customFormat="1" ht="11.25" customHeight="1">
      <c r="A12" s="568"/>
      <c r="B12" s="581"/>
      <c r="C12" s="582"/>
      <c r="D12" s="584"/>
      <c r="E12" s="568"/>
      <c r="F12" s="568"/>
      <c r="G12" s="575"/>
      <c r="H12" s="578"/>
      <c r="I12" s="578"/>
      <c r="J12" s="578"/>
      <c r="K12" s="578"/>
      <c r="L12" s="578"/>
      <c r="M12" s="578"/>
      <c r="N12" s="576"/>
      <c r="O12" s="568"/>
      <c r="P12" s="563" t="s">
        <v>489</v>
      </c>
      <c r="Q12" s="563" t="s">
        <v>195</v>
      </c>
      <c r="R12" s="569" t="s">
        <v>490</v>
      </c>
    </row>
    <row r="13" spans="1:18" s="13" customFormat="1" ht="11.25" customHeight="1">
      <c r="A13" s="568"/>
      <c r="B13" s="581"/>
      <c r="C13" s="582"/>
      <c r="D13" s="584"/>
      <c r="E13" s="568"/>
      <c r="F13" s="568"/>
      <c r="G13" s="563" t="s">
        <v>491</v>
      </c>
      <c r="H13" s="573" t="s">
        <v>213</v>
      </c>
      <c r="I13" s="574"/>
      <c r="J13" s="563" t="s">
        <v>492</v>
      </c>
      <c r="K13" s="563" t="s">
        <v>109</v>
      </c>
      <c r="L13" s="563" t="s">
        <v>110</v>
      </c>
      <c r="M13" s="563" t="s">
        <v>493</v>
      </c>
      <c r="N13" s="563" t="s">
        <v>494</v>
      </c>
      <c r="O13" s="568"/>
      <c r="P13" s="568"/>
      <c r="Q13" s="564"/>
      <c r="R13" s="570"/>
    </row>
    <row r="14" spans="1:18" s="13" customFormat="1" ht="11.25" customHeight="1">
      <c r="A14" s="568"/>
      <c r="B14" s="581"/>
      <c r="C14" s="582"/>
      <c r="D14" s="584"/>
      <c r="E14" s="568"/>
      <c r="F14" s="568"/>
      <c r="G14" s="568"/>
      <c r="H14" s="575"/>
      <c r="I14" s="576"/>
      <c r="J14" s="568"/>
      <c r="K14" s="568"/>
      <c r="L14" s="568"/>
      <c r="M14" s="568"/>
      <c r="N14" s="568"/>
      <c r="O14" s="568"/>
      <c r="P14" s="568"/>
      <c r="Q14" s="563" t="s">
        <v>495</v>
      </c>
      <c r="R14" s="570"/>
    </row>
    <row r="15" spans="1:18" s="13" customFormat="1" ht="102" customHeight="1">
      <c r="A15" s="564"/>
      <c r="B15" s="581"/>
      <c r="C15" s="582"/>
      <c r="D15" s="585"/>
      <c r="E15" s="564"/>
      <c r="F15" s="564"/>
      <c r="G15" s="564"/>
      <c r="H15" s="356" t="s">
        <v>496</v>
      </c>
      <c r="I15" s="356" t="s">
        <v>0</v>
      </c>
      <c r="J15" s="564"/>
      <c r="K15" s="564"/>
      <c r="L15" s="564"/>
      <c r="M15" s="564"/>
      <c r="N15" s="564"/>
      <c r="O15" s="564"/>
      <c r="P15" s="564"/>
      <c r="Q15" s="564"/>
      <c r="R15" s="571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820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821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579" t="s">
        <v>445</v>
      </c>
      <c r="B23" s="580"/>
      <c r="C23" s="580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tabSelected="1" defaultGridColor="0" zoomScaleSheetLayoutView="75" zoomScalePageLayoutView="0" colorId="8" workbookViewId="0" topLeftCell="A1">
      <selection activeCell="V4" sqref="V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846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847</v>
      </c>
      <c r="P4" s="363"/>
      <c r="Q4" s="363"/>
    </row>
    <row r="6" spans="1:18" ht="18.75" customHeight="1">
      <c r="A6" s="586" t="s">
        <v>189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</row>
    <row r="7" spans="1:18" ht="18.75">
      <c r="A7" s="587" t="s">
        <v>521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3" t="s">
        <v>191</v>
      </c>
      <c r="B10" s="588" t="s">
        <v>192</v>
      </c>
      <c r="C10" s="563" t="s">
        <v>193</v>
      </c>
      <c r="D10" s="594" t="s">
        <v>167</v>
      </c>
      <c r="E10" s="563" t="s">
        <v>168</v>
      </c>
      <c r="F10" s="565" t="s">
        <v>486</v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s="13" customFormat="1" ht="11.25" customHeight="1">
      <c r="A11" s="568"/>
      <c r="B11" s="589"/>
      <c r="C11" s="568"/>
      <c r="D11" s="595"/>
      <c r="E11" s="568"/>
      <c r="F11" s="563" t="s">
        <v>487</v>
      </c>
      <c r="G11" s="573" t="s">
        <v>213</v>
      </c>
      <c r="H11" s="577"/>
      <c r="I11" s="577"/>
      <c r="J11" s="577"/>
      <c r="K11" s="577"/>
      <c r="L11" s="577"/>
      <c r="M11" s="577"/>
      <c r="N11" s="574"/>
      <c r="O11" s="563" t="s">
        <v>488</v>
      </c>
      <c r="P11" s="565" t="s">
        <v>213</v>
      </c>
      <c r="Q11" s="566"/>
      <c r="R11" s="567"/>
    </row>
    <row r="12" spans="1:18" s="13" customFormat="1" ht="11.25" customHeight="1">
      <c r="A12" s="568"/>
      <c r="B12" s="589"/>
      <c r="C12" s="568"/>
      <c r="D12" s="595"/>
      <c r="E12" s="568"/>
      <c r="F12" s="568"/>
      <c r="G12" s="575"/>
      <c r="H12" s="578"/>
      <c r="I12" s="578"/>
      <c r="J12" s="578"/>
      <c r="K12" s="578"/>
      <c r="L12" s="578"/>
      <c r="M12" s="578"/>
      <c r="N12" s="576"/>
      <c r="O12" s="568"/>
      <c r="P12" s="563" t="s">
        <v>489</v>
      </c>
      <c r="Q12" s="563" t="s">
        <v>195</v>
      </c>
      <c r="R12" s="569" t="s">
        <v>490</v>
      </c>
    </row>
    <row r="13" spans="1:18" s="13" customFormat="1" ht="11.25" customHeight="1">
      <c r="A13" s="568"/>
      <c r="B13" s="589"/>
      <c r="C13" s="568"/>
      <c r="D13" s="595"/>
      <c r="E13" s="568"/>
      <c r="F13" s="568"/>
      <c r="G13" s="563" t="s">
        <v>491</v>
      </c>
      <c r="H13" s="573" t="s">
        <v>213</v>
      </c>
      <c r="I13" s="574"/>
      <c r="J13" s="563" t="s">
        <v>492</v>
      </c>
      <c r="K13" s="563" t="s">
        <v>109</v>
      </c>
      <c r="L13" s="563" t="s">
        <v>110</v>
      </c>
      <c r="M13" s="563" t="s">
        <v>493</v>
      </c>
      <c r="N13" s="563" t="s">
        <v>494</v>
      </c>
      <c r="O13" s="568"/>
      <c r="P13" s="568"/>
      <c r="Q13" s="564"/>
      <c r="R13" s="570"/>
    </row>
    <row r="14" spans="1:18" s="13" customFormat="1" ht="11.25" customHeight="1">
      <c r="A14" s="568"/>
      <c r="B14" s="589"/>
      <c r="C14" s="568"/>
      <c r="D14" s="595"/>
      <c r="E14" s="568"/>
      <c r="F14" s="568"/>
      <c r="G14" s="568"/>
      <c r="H14" s="575"/>
      <c r="I14" s="576"/>
      <c r="J14" s="568"/>
      <c r="K14" s="568"/>
      <c r="L14" s="568"/>
      <c r="M14" s="568"/>
      <c r="N14" s="568"/>
      <c r="O14" s="568"/>
      <c r="P14" s="568"/>
      <c r="Q14" s="563" t="s">
        <v>495</v>
      </c>
      <c r="R14" s="570"/>
    </row>
    <row r="15" spans="1:18" s="13" customFormat="1" ht="99.75" customHeight="1">
      <c r="A15" s="564"/>
      <c r="B15" s="590"/>
      <c r="C15" s="564"/>
      <c r="D15" s="596"/>
      <c r="E15" s="564"/>
      <c r="F15" s="564"/>
      <c r="G15" s="564"/>
      <c r="H15" s="382" t="s">
        <v>496</v>
      </c>
      <c r="I15" s="385" t="s">
        <v>0</v>
      </c>
      <c r="J15" s="564"/>
      <c r="K15" s="564"/>
      <c r="L15" s="564"/>
      <c r="M15" s="564"/>
      <c r="N15" s="564"/>
      <c r="O15" s="564"/>
      <c r="P15" s="564"/>
      <c r="Q15" s="564"/>
      <c r="R15" s="570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8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445371</v>
      </c>
      <c r="H23" s="48">
        <f t="shared" si="2"/>
        <v>253499</v>
      </c>
      <c r="I23" s="48">
        <f t="shared" si="2"/>
        <v>191872</v>
      </c>
      <c r="J23" s="48">
        <f t="shared" si="2"/>
        <v>0</v>
      </c>
      <c r="K23" s="48">
        <f t="shared" si="2"/>
        <v>629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300371</v>
      </c>
      <c r="H28" s="53">
        <f t="shared" si="5"/>
        <v>253499</v>
      </c>
      <c r="I28" s="53">
        <f t="shared" si="5"/>
        <v>46872</v>
      </c>
      <c r="J28" s="53">
        <f t="shared" si="5"/>
        <v>0</v>
      </c>
      <c r="K28" s="53">
        <f t="shared" si="5"/>
        <v>629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300371</v>
      </c>
      <c r="H29" s="53">
        <v>253499</v>
      </c>
      <c r="I29" s="54">
        <v>46872</v>
      </c>
      <c r="J29" s="53"/>
      <c r="K29" s="53">
        <v>629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8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5513629</v>
      </c>
      <c r="H35" s="48">
        <f t="shared" si="9"/>
        <v>4880751</v>
      </c>
      <c r="I35" s="48">
        <f t="shared" si="9"/>
        <v>632878</v>
      </c>
      <c r="J35" s="48">
        <f t="shared" si="9"/>
        <v>0</v>
      </c>
      <c r="K35" s="48">
        <f t="shared" si="9"/>
        <v>287490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5513629</v>
      </c>
      <c r="H36" s="53">
        <f t="shared" si="10"/>
        <v>4880751</v>
      </c>
      <c r="I36" s="53">
        <f t="shared" si="10"/>
        <v>632878</v>
      </c>
      <c r="J36" s="53">
        <f t="shared" si="10"/>
        <v>0</v>
      </c>
      <c r="K36" s="53">
        <f t="shared" si="10"/>
        <v>287490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5513629</v>
      </c>
      <c r="H37" s="53">
        <v>4880751</v>
      </c>
      <c r="I37" s="53">
        <v>632878</v>
      </c>
      <c r="J37" s="53"/>
      <c r="K37" s="53">
        <v>287490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750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337236</v>
      </c>
      <c r="E42" s="48">
        <f aca="true" t="shared" si="12" ref="E42:R42">SUM(E43,E45)</f>
        <v>337236</v>
      </c>
      <c r="F42" s="48">
        <f t="shared" si="12"/>
        <v>337236</v>
      </c>
      <c r="G42" s="48">
        <f t="shared" si="12"/>
        <v>337236</v>
      </c>
      <c r="H42" s="48">
        <f t="shared" si="12"/>
        <v>277566</v>
      </c>
      <c r="I42" s="48">
        <f t="shared" si="12"/>
        <v>59670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322016</v>
      </c>
      <c r="E43" s="53">
        <f aca="true" t="shared" si="13" ref="E43:R43">SUM(E44)</f>
        <v>322016</v>
      </c>
      <c r="F43" s="53">
        <f t="shared" si="13"/>
        <v>322016</v>
      </c>
      <c r="G43" s="53">
        <f t="shared" si="13"/>
        <v>322016</v>
      </c>
      <c r="H43" s="53">
        <f t="shared" si="13"/>
        <v>267399</v>
      </c>
      <c r="I43" s="53">
        <f t="shared" si="13"/>
        <v>54617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322016</v>
      </c>
      <c r="E44" s="59">
        <f>SUM(F44,O44)</f>
        <v>322016</v>
      </c>
      <c r="F44" s="58">
        <f>SUM(G44,J44:N44)</f>
        <v>322016</v>
      </c>
      <c r="G44" s="59">
        <f>SUM(H44:I44)</f>
        <v>322016</v>
      </c>
      <c r="H44" s="58">
        <v>267399</v>
      </c>
      <c r="I44" s="134">
        <v>54617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230000</v>
      </c>
      <c r="E47" s="62">
        <f aca="true" t="shared" si="15" ref="E47:R48">SUM(E48)</f>
        <v>230000</v>
      </c>
      <c r="F47" s="62">
        <f t="shared" si="15"/>
        <v>230000</v>
      </c>
      <c r="G47" s="62">
        <f t="shared" si="15"/>
        <v>230000</v>
      </c>
      <c r="H47" s="62">
        <f t="shared" si="15"/>
        <v>156624</v>
      </c>
      <c r="I47" s="62">
        <f t="shared" si="15"/>
        <v>73376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230000</v>
      </c>
      <c r="E48" s="53">
        <f t="shared" si="15"/>
        <v>230000</v>
      </c>
      <c r="F48" s="53">
        <f t="shared" si="15"/>
        <v>230000</v>
      </c>
      <c r="G48" s="53">
        <f t="shared" si="15"/>
        <v>230000</v>
      </c>
      <c r="H48" s="53">
        <f t="shared" si="15"/>
        <v>156624</v>
      </c>
      <c r="I48" s="53">
        <f t="shared" si="15"/>
        <v>73376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230000</v>
      </c>
      <c r="E49" s="59">
        <f>SUM(F49,O49)</f>
        <v>230000</v>
      </c>
      <c r="F49" s="58">
        <f>SUM(G49,J49:N49)</f>
        <v>230000</v>
      </c>
      <c r="G49" s="59">
        <f>SUM(H49:I49)</f>
        <v>230000</v>
      </c>
      <c r="H49" s="53">
        <v>156624</v>
      </c>
      <c r="I49" s="54">
        <v>73376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591" t="s">
        <v>445</v>
      </c>
      <c r="B50" s="592"/>
      <c r="C50" s="593"/>
      <c r="D50" s="237">
        <f aca="true" t="shared" si="16" ref="D50:R50">D17+D20+D23+D30+D35+D39+D42+D47</f>
        <v>10849669</v>
      </c>
      <c r="E50" s="237">
        <f t="shared" si="16"/>
        <v>10849669</v>
      </c>
      <c r="F50" s="237">
        <f t="shared" si="16"/>
        <v>10843378</v>
      </c>
      <c r="G50" s="237">
        <f t="shared" si="16"/>
        <v>10555259</v>
      </c>
      <c r="H50" s="237">
        <f t="shared" si="16"/>
        <v>5770663</v>
      </c>
      <c r="I50" s="237">
        <f t="shared" si="16"/>
        <v>4784596</v>
      </c>
      <c r="J50" s="237">
        <f t="shared" si="16"/>
        <v>0</v>
      </c>
      <c r="K50" s="237">
        <f t="shared" si="16"/>
        <v>288119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2011-12-19T09:30:44Z</cp:lastPrinted>
  <dcterms:created xsi:type="dcterms:W3CDTF">1998-12-09T13:02:10Z</dcterms:created>
  <dcterms:modified xsi:type="dcterms:W3CDTF">2011-12-19T09:33:44Z</dcterms:modified>
  <cp:category/>
  <cp:version/>
  <cp:contentType/>
  <cp:contentStatus/>
</cp:coreProperties>
</file>