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activeTab="18"/>
  </bookViews>
  <sheets>
    <sheet name="1" sheetId="1" r:id="rId1"/>
    <sheet name="1a" sheetId="2" r:id="rId2"/>
    <sheet name="1b" sheetId="3" r:id="rId3"/>
    <sheet name="2-paragrafy" sheetId="4" r:id="rId4"/>
    <sheet name="2" sheetId="5" r:id="rId5"/>
    <sheet name="2a" sheetId="6" r:id="rId6"/>
    <sheet name="3" sheetId="7" r:id="rId7"/>
    <sheet name="3a" sheetId="8" r:id="rId8"/>
    <sheet name="Nr 4" sheetId="9" r:id="rId9"/>
    <sheet name="Nr 4a" sheetId="10" r:id="rId10"/>
    <sheet name="Nr 4b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</sheets>
  <definedNames/>
  <calcPr fullCalcOnLoad="1"/>
</workbook>
</file>

<file path=xl/sharedStrings.xml><?xml version="1.0" encoding="utf-8"?>
<sst xmlns="http://schemas.openxmlformats.org/spreadsheetml/2006/main" count="3108" uniqueCount="797">
  <si>
    <t>wydatki związane z realizacją ich statutowych zadań;</t>
  </si>
  <si>
    <t>17</t>
  </si>
  <si>
    <t>18</t>
  </si>
  <si>
    <t>0,00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</si>
  <si>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</si>
  <si>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</si>
  <si>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</si>
  <si>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</si>
  <si>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</si>
  <si>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</si>
  <si>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</si>
  <si>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</si>
  <si>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</si>
  <si>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</si>
  <si>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</si>
  <si>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</si>
  <si>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</si>
  <si>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</si>
  <si>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</si>
  <si>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</si>
  <si>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</si>
  <si>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</si>
  <si>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</si>
  <si>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</si>
  <si>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</si>
  <si>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</si>
  <si>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</si>
  <si>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</si>
  <si>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</si>
  <si>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</si>
  <si>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</si>
  <si>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</si>
  <si>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</si>
  <si>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</si>
  <si>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</si>
  <si>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</si>
  <si>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</si>
  <si>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</si>
  <si>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</si>
  <si>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</si>
  <si>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</si>
  <si>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</si>
  <si>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</si>
  <si>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</si>
  <si>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</si>
  <si>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</si>
  <si>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</si>
  <si>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</si>
  <si>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</si>
  <si>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</si>
  <si>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</si>
  <si>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</si>
  <si>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</si>
  <si>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</si>
  <si>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</si>
  <si>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</si>
  <si>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</si>
  <si>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</si>
  <si>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6050</t>
  </si>
  <si>
    <t>Wydatki inwestycyjne jednostek budżetowych</t>
  </si>
  <si>
    <t>6058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</si>
  <si>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</si>
  <si>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</si>
  <si>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</si>
  <si>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</si>
  <si>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</si>
  <si>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4590</t>
  </si>
  <si>
    <t>Kary i odszkodowania wypłacane na rzecz osób fizycznych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</si>
  <si>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</si>
  <si>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</si>
  <si>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</si>
  <si>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</si>
  <si>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</si>
  <si>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</si>
  <si>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</si>
  <si>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</si>
  <si>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</si>
  <si>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</si>
  <si>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</si>
  <si>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</si>
  <si>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</si>
  <si>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</si>
  <si>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</si>
  <si>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</si>
  <si>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</si>
  <si>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</si>
  <si>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</si>
  <si>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</si>
  <si>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</si>
  <si>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</si>
  <si>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</si>
  <si>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</si>
  <si>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</si>
  <si>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</si>
  <si>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</si>
  <si>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</si>
  <si>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</si>
  <si>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</si>
  <si>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</si>
  <si>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</si>
  <si>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8070</t>
  </si>
  <si>
    <t>Odsetki i dyskonto od skarbowych papierów wartościowych, kredytów i pożyczek oraz innych instrumentów finansowych, związanych z obsługą długu krajowego.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</si>
  <si>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</si>
  <si>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</si>
  <si>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</si>
  <si>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</si>
  <si>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</si>
  <si>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</si>
  <si>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</si>
  <si>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</si>
  <si>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</si>
  <si>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</si>
  <si>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</si>
  <si>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</si>
  <si>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</si>
  <si>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</si>
  <si>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</si>
  <si>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2580</t>
  </si>
  <si>
    <t>Dotacja podmiotowa z budżetu dla jednostek niezaliczanych do sektora finansów publicznych</t>
  </si>
  <si>
    <t>4420</t>
  </si>
  <si>
    <t>Podróże służbowe zagraniczne</t>
  </si>
  <si>
    <t>4018</t>
  </si>
  <si>
    <t>4048</t>
  </si>
  <si>
    <t>4118</t>
  </si>
  <si>
    <t>4128</t>
  </si>
  <si>
    <t>4218</t>
  </si>
  <si>
    <t>4448</t>
  </si>
  <si>
    <t>Poradnie psychologiczno-pedagogiczne, w tym poradnie specjalistyczne</t>
  </si>
  <si>
    <t>Zadania w zakresie kultury fizycznej i sportu</t>
  </si>
  <si>
    <t>Wydatki razem:</t>
  </si>
  <si>
    <t>świadczenia na rzecz osób fizycznych</t>
  </si>
  <si>
    <t>wydatki na programy finansowane z udziałem środków o których mowa w art. 5 ust. 1 pkt 2 i 3</t>
  </si>
  <si>
    <t>Wydatki budżetu na 2010 rok wg działów, rozdziałów i paragrafów</t>
  </si>
  <si>
    <t>19</t>
  </si>
  <si>
    <t>Dochody i wydatki związane z realizacją zadań realizowanych na podstawie porozumień (umów) między jednostkami samorządu terytorialnego w 2010 r.</t>
  </si>
  <si>
    <t>2010-2011</t>
  </si>
  <si>
    <r>
      <t>Priorytet:</t>
    </r>
    <r>
      <rPr>
        <sz val="11"/>
        <rFont val="Times New Roman CE"/>
        <family val="0"/>
      </rPr>
      <t xml:space="preserve"> IX Rozwój wykształcenia i kompetencji w regionach</t>
    </r>
  </si>
  <si>
    <r>
      <t xml:space="preserve">Działanie: </t>
    </r>
    <r>
      <rPr>
        <sz val="11"/>
        <rFont val="Times New Roman CE"/>
        <family val="0"/>
      </rPr>
      <t>9.2 Podniesienie atrakcyjności i jakości szkolnictwa zawodowego</t>
    </r>
  </si>
  <si>
    <r>
      <t xml:space="preserve">Projekt : </t>
    </r>
    <r>
      <rPr>
        <sz val="11"/>
        <rFont val="Times New Roman CE"/>
        <family val="0"/>
      </rPr>
      <t>Kształcenie zawodowe na miarę społeczeństwa wiedzy w powiecie skarżyskim</t>
    </r>
  </si>
  <si>
    <t>4119</t>
  </si>
  <si>
    <t>4129</t>
  </si>
  <si>
    <t>4178</t>
  </si>
  <si>
    <t>4179</t>
  </si>
  <si>
    <t>4219</t>
  </si>
  <si>
    <t>4308</t>
  </si>
  <si>
    <t>4309</t>
  </si>
  <si>
    <t>4758</t>
  </si>
  <si>
    <t>4759</t>
  </si>
  <si>
    <t>Dotacje celowe przekazane gminie na inwestycje i zakupy inwestycyjne realizowane na podstawie porozumień (umów) między jednostkami samorządu terytorialnego</t>
  </si>
  <si>
    <t>85148</t>
  </si>
  <si>
    <t>Medycyna pracy</t>
  </si>
  <si>
    <t>6220</t>
  </si>
  <si>
    <t>Dotacje celowe z budżetu na finansowanie i dofinansowanie kosztów realizacji inwestycji i zakupów inwestycyjnych innych jednostek sektora finansów publicznych</t>
  </si>
  <si>
    <t>75405</t>
  </si>
  <si>
    <t>Komendy powiatowe Policji</t>
  </si>
  <si>
    <t>6170</t>
  </si>
  <si>
    <t>Wpłaty jednostek na fundusz celowy na finansowanie  lub dofinansowanie zadań inwestycyjnych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</si>
  <si>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</si>
  <si>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</si>
  <si>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</si>
  <si>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</si>
  <si>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</si>
  <si>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</si>
  <si>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</si>
  <si>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</si>
  <si>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</si>
  <si>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4437</t>
  </si>
  <si>
    <t>4747</t>
  </si>
  <si>
    <t>4757</t>
  </si>
  <si>
    <t>4268</t>
  </si>
  <si>
    <t>4269</t>
  </si>
  <si>
    <t>4378</t>
  </si>
  <si>
    <t>4379</t>
  </si>
  <si>
    <t>Opłata z tytułu zakupu usług telekomunikacyjnych telefonii komórkowej</t>
  </si>
  <si>
    <t>6298</t>
  </si>
  <si>
    <t>Środki na dofinansowanie własnych inwestycji gmin (związków gmin), powiatów (związków powiatów), samorządów województw, pozyskane z innych źródeł</t>
  </si>
  <si>
    <t>Dotacje celowe otrzymane z gminy na inwestycje i zakupy inwestycyjne realizowane na podstawie porozumień (umów) między jednostkami samorządu terytorialnego</t>
  </si>
  <si>
    <t>2707</t>
  </si>
  <si>
    <t>Środki na dofinansowanie własnych zadań bieżących gmin (związków gmin), powiatów (związków powiatów), samorządów województw, pozyskane z innych źródeł</t>
  </si>
  <si>
    <t>2708</t>
  </si>
  <si>
    <t>2709</t>
  </si>
  <si>
    <t>środki finansowe pochodzące z funduszy Unii Europejskiej na realizację programów i projektów pod nazwą: Leonardo da Vinci</t>
  </si>
  <si>
    <t>środki na dofinansowanie własnych inwestycji pozyskane z funduszy Unii Europejskiej na reazlizację programów i projektów inwestycji i zakupów inwestycyjnych własnych powiatu:  "Termomedarnizacja budynków stanowiących mienie powiatu" "Budowa hali sportowej" , budowa dróg</t>
  </si>
  <si>
    <t>Środki na finansowanie Wspólnej Polityki Rolnej na wydatki bieżące, Kapitał Ludzki</t>
  </si>
  <si>
    <t>Zagospodarowanie terenu wokół budynku Starostwa Powiatowego</t>
  </si>
  <si>
    <t>11.</t>
  </si>
  <si>
    <t>Zakup psa</t>
  </si>
  <si>
    <t>12.</t>
  </si>
  <si>
    <t>13.</t>
  </si>
  <si>
    <t>Zakup samochodu ratownictwa technicznego do usuwania awarii</t>
  </si>
  <si>
    <t xml:space="preserve">                            Ogółem 754</t>
  </si>
  <si>
    <t>Zakup sprzętu medycznego</t>
  </si>
  <si>
    <r>
      <t xml:space="preserve">Projekt : </t>
    </r>
    <r>
      <rPr>
        <sz val="11"/>
        <rFont val="Times New Roman CE"/>
        <family val="0"/>
      </rPr>
      <t>Wiedza naszym bogactwem</t>
    </r>
  </si>
  <si>
    <t>Zespół Szkół Transportowo-Mechatronicznych w Skarżysku-Kam.</t>
  </si>
  <si>
    <r>
      <t>Program</t>
    </r>
    <r>
      <rPr>
        <sz val="11"/>
        <rFont val="Times New Roman CE"/>
        <family val="0"/>
      </rPr>
      <t>: Uczenie się przez całe życie Leonardo da Vinci</t>
    </r>
  </si>
  <si>
    <r>
      <t xml:space="preserve">Projekt : </t>
    </r>
    <r>
      <rPr>
        <sz val="11"/>
        <rFont val="Times New Roman CE"/>
        <family val="0"/>
      </rPr>
      <t>Praktyka zagraniczna dla klas drugich formą podnoszenia kwalifikacji zawodowych</t>
    </r>
  </si>
  <si>
    <t>Zespół Szkół Technicznych w Skarżysku-Kam.</t>
  </si>
  <si>
    <t>Przebudowa dróg powiatowych na terenie gmin</t>
  </si>
  <si>
    <t>Udział w programie operacyjnym RPO na terenie Gminy Suchedniów</t>
  </si>
  <si>
    <t>Zakup samochodu gaśniczego dla KPPSP</t>
  </si>
  <si>
    <t>§ 6610</t>
  </si>
  <si>
    <t>Współfinansowanie w programie RPO w Gminie Suchedniów</t>
  </si>
  <si>
    <t>Gmina Suchedniów</t>
  </si>
  <si>
    <t>4. Powiat Kielecki  6-ro dzieci</t>
  </si>
  <si>
    <t>Przebudowa ul.Ponurego w Skarżysku-Kam. (2010-2012)</t>
  </si>
  <si>
    <t>Rozbudowa skrzyżowania dróg powiatowych 0555T, 0557T z wykonaniem małego ronda w Gm.Skarżysko Kościelne (2010-2011)</t>
  </si>
  <si>
    <t>3</t>
  </si>
  <si>
    <t>9</t>
  </si>
  <si>
    <t>11</t>
  </si>
  <si>
    <t>15</t>
  </si>
  <si>
    <t>16</t>
  </si>
  <si>
    <t>Koncepcja układu komunikacyjnego w m. Skarżysko-Kam.</t>
  </si>
  <si>
    <t>Dotacje celowe otrzymane z funduszy celowych na realizację zadań bieżących jednostek sektora finansów publicznych</t>
  </si>
  <si>
    <t>Gospodarka mieszkaniowa</t>
  </si>
  <si>
    <t>Pozostałe zadania w zakresie polityki społ.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</si>
  <si>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</si>
  <si>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</si>
  <si>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Załącznik Nr 1b</t>
  </si>
  <si>
    <t>Razem</t>
  </si>
  <si>
    <t>Centra kształcenia ustawicznego                                                                               i praktycznego oraz ośrodki dokształcania zawodowego</t>
  </si>
  <si>
    <t xml:space="preserve">                                            P l a n</t>
  </si>
  <si>
    <t xml:space="preserve">                           dochodów budżetu Powiatu Skarżyskiego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</si>
  <si>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</si>
  <si>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</si>
  <si>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r>
      <t>Subwencja ogólna</t>
    </r>
    <r>
      <rPr>
        <sz val="13"/>
        <rFont val="Times New Roman"/>
        <family val="1"/>
      </rPr>
      <t>:</t>
    </r>
  </si>
  <si>
    <r>
      <t>Dotacje</t>
    </r>
    <r>
      <rPr>
        <b/>
        <sz val="13"/>
        <rFont val="Times New Roman"/>
        <family val="1"/>
      </rPr>
      <t>:</t>
    </r>
  </si>
  <si>
    <t>Załącznik Nr 2a</t>
  </si>
  <si>
    <t>757</t>
  </si>
  <si>
    <t>Obsługa długu publicznego</t>
  </si>
  <si>
    <t>921</t>
  </si>
  <si>
    <t>Kultura i ochrona dziedzictwa narodowego</t>
  </si>
  <si>
    <t>926</t>
  </si>
  <si>
    <t>Kultura fizyczna i sport</t>
  </si>
  <si>
    <t>Załącznik Nr 2b</t>
  </si>
  <si>
    <t>2</t>
  </si>
  <si>
    <t>Razem rozdział</t>
  </si>
  <si>
    <t>Razem dział</t>
  </si>
  <si>
    <t>2011 r.</t>
  </si>
  <si>
    <t>2011 rok</t>
  </si>
  <si>
    <t xml:space="preserve">  Zespół Szkół Technicznych</t>
  </si>
  <si>
    <t>Dochody</t>
  </si>
  <si>
    <t>6610</t>
  </si>
  <si>
    <t>Budowa dróg powiatowych na terenie gmin</t>
  </si>
  <si>
    <t xml:space="preserve">w 2009 r, realizowanych w trybie ustawy o pożytku publicznym i o wolontariacie,  w rubryce jednostka otrzymująca dotację wpisać         </t>
  </si>
  <si>
    <t>Fundusz Gospodarki Zasobem Geodezyjnym i Kartograficznym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</si>
  <si>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</si>
  <si>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</si>
  <si>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</si>
  <si>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</si>
  <si>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</si>
  <si>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</si>
  <si>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</si>
  <si>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</si>
  <si>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</si>
  <si>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</si>
  <si>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</si>
  <si>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</si>
  <si>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</si>
  <si>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</si>
  <si>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</si>
  <si>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r>
      <t>1)</t>
    </r>
    <r>
      <rPr>
        <sz val="10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0"/>
        <rFont val="Times New Roman CE"/>
        <family val="1"/>
      </rPr>
      <t>osobno</t>
    </r>
  </si>
  <si>
    <t>Dotacje ogółem</t>
  </si>
  <si>
    <t>Wydatki ogółem</t>
  </si>
  <si>
    <t>Załącznik Nr 6</t>
  </si>
  <si>
    <t>-</t>
  </si>
  <si>
    <t>II. Dochody i wydatki związane z realizacją zadań przejętych przez Powiat do realizacji w drodze umowy lub porozumienia</t>
  </si>
  <si>
    <t>Lp</t>
  </si>
  <si>
    <t>Wyszczegółnienie</t>
  </si>
  <si>
    <t xml:space="preserve"> Zespół Placówek Specjalnych </t>
  </si>
  <si>
    <t xml:space="preserve"> dla Niepełnosprawnych Ruchowo</t>
  </si>
  <si>
    <t>Licea Ogólnokształcące</t>
  </si>
  <si>
    <t>w tym: I Liceum Ogólnokształcące</t>
  </si>
  <si>
    <t xml:space="preserve">            II Liceum Ogólnokształcące</t>
  </si>
  <si>
    <t xml:space="preserve">            III Liceum Ogólnokształcące</t>
  </si>
  <si>
    <t xml:space="preserve">w tym: </t>
  </si>
  <si>
    <t xml:space="preserve">  Zespół Szkół Ekonomicznych</t>
  </si>
  <si>
    <t xml:space="preserve">  Zespół Szkół Ponadgimn. Nr 3</t>
  </si>
  <si>
    <t xml:space="preserve">Centra kształcenia ustawicznego </t>
  </si>
  <si>
    <t>i praktycznego oraz ośrodki</t>
  </si>
  <si>
    <t>dokształcania nauczycieli</t>
  </si>
  <si>
    <t xml:space="preserve">Specjalne Ośrodki </t>
  </si>
  <si>
    <t>Szkolno-Wychowawcze</t>
  </si>
  <si>
    <t>Spec. Ośrodek Szkolno-Wych. Nr 1</t>
  </si>
  <si>
    <t>Spec. Ośrodek Szkolno-Wych. Nr 2</t>
  </si>
  <si>
    <t xml:space="preserve">   Bursa szkolna</t>
  </si>
  <si>
    <t>§ 2310</t>
  </si>
  <si>
    <t>Dotacja podmiotowa z budżetu dla niepublicznej jednostki systemu oświaty</t>
  </si>
  <si>
    <t>§ 2540</t>
  </si>
  <si>
    <t>2. "Lumen" sp z o.o Radom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</si>
  <si>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</si>
  <si>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</si>
  <si>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</si>
  <si>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</si>
  <si>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</si>
  <si>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§ 2580</t>
  </si>
  <si>
    <t xml:space="preserve">                                                                                                         Rady Powiatu Skarżyskiego</t>
  </si>
  <si>
    <t>Załącznik nr 8</t>
  </si>
  <si>
    <t>Dowóz dzieci do Zespołu Placówek dla Niepełnosprawnych Ruchowo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</si>
  <si>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</si>
  <si>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</si>
  <si>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</si>
  <si>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7. Powiat Kielecki Grodzki  za 7-miu wychowanków</t>
  </si>
  <si>
    <t>Warsztat Terapii Zajęciowej w Skarżysku-Kamiennej ul. Kościuszki 38</t>
  </si>
  <si>
    <t>Warsztat Terapii Zajęciowej w Skarżysku-Kamiennej ul. Równoległa 23</t>
  </si>
  <si>
    <t>Przebudowa ciągu dróg nr 0591T Łączna-Jęgrzna-Gózd i nr 0588T Łączna-Zagórze- Wzdół Wiącka (2006-2011)</t>
  </si>
  <si>
    <t>Przebudowa drogi powiatowej nr 0576T Skarżysko-Majków-Parszów (2008-2010)</t>
  </si>
  <si>
    <t>Przebudowa drogi powiatowej nr 34478 Sadek-Kierz Niedźwiedzi (2009-2013)</t>
  </si>
  <si>
    <t xml:space="preserve">                                       Zestawienie</t>
  </si>
  <si>
    <t xml:space="preserve">                                          wg działów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</si>
  <si>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</si>
  <si>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</si>
  <si>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</si>
  <si>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Załącznik Nr 11</t>
  </si>
  <si>
    <t xml:space="preserve">* w przypadku dotacji celowych na zadania własne powiatu realizowane przez podmioty należące i nienależące do sektora finansów publicznych   </t>
  </si>
  <si>
    <t>Dochody ogółem:</t>
  </si>
  <si>
    <t>Dochody ogółem</t>
  </si>
  <si>
    <t>Ogółem wydatki:</t>
  </si>
  <si>
    <t>Załącznik Nr 3 a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</si>
  <si>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</si>
  <si>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</si>
  <si>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</si>
  <si>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</si>
  <si>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</si>
  <si>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</si>
  <si>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</si>
  <si>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</si>
  <si>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</si>
  <si>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</si>
  <si>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</si>
  <si>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</si>
  <si>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</si>
  <si>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</si>
  <si>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</si>
  <si>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</si>
  <si>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</si>
  <si>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</si>
  <si>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</si>
  <si>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</si>
  <si>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</si>
  <si>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</si>
  <si>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</si>
  <si>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</si>
  <si>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</si>
  <si>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</si>
  <si>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</si>
  <si>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</si>
  <si>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dochody własne jst</t>
  </si>
  <si>
    <t>Nazwa zadania inwestycyjnego</t>
  </si>
  <si>
    <t>Dochody bieżące</t>
  </si>
  <si>
    <t>Dochody majątkowe</t>
  </si>
  <si>
    <t>Wyszczególnienie</t>
  </si>
  <si>
    <t>Stan środków obrotowych na początek roku</t>
  </si>
  <si>
    <t>Przychody</t>
  </si>
  <si>
    <t>Wydatki</t>
  </si>
  <si>
    <t>Stan środków obrotowych na koniec roku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</si>
  <si>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</si>
  <si>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</si>
  <si>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</si>
  <si>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</si>
  <si>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Załącznik Nr 4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</si>
  <si>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</si>
  <si>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</si>
  <si>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</si>
  <si>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</si>
  <si>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</si>
  <si>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</si>
  <si>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</si>
  <si>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</si>
  <si>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</si>
  <si>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</si>
  <si>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</si>
  <si>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</si>
  <si>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</si>
  <si>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</si>
  <si>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</si>
  <si>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</si>
  <si>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</si>
  <si>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Nazwa instytucji</t>
  </si>
  <si>
    <t>Kwota dotacji</t>
  </si>
  <si>
    <t>Udzielone pożyczki</t>
  </si>
  <si>
    <t>Załącznik Nr 7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</si>
  <si>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</si>
  <si>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</si>
  <si>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</si>
  <si>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</si>
  <si>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</si>
  <si>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</si>
  <si>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</si>
  <si>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</si>
  <si>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</si>
  <si>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</si>
  <si>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</si>
  <si>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</si>
  <si>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</si>
  <si>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</si>
  <si>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</si>
  <si>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</si>
  <si>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</si>
  <si>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</si>
  <si>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</si>
  <si>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</si>
  <si>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</si>
  <si>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</si>
  <si>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</si>
  <si>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</si>
  <si>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</si>
  <si>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</si>
  <si>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</si>
  <si>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</si>
  <si>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</si>
  <si>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</si>
  <si>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</si>
  <si>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</si>
  <si>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</si>
  <si>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</si>
  <si>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</si>
  <si>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</si>
  <si>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"wyłoniona w drodze konkursu"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</si>
  <si>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</si>
  <si>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</si>
  <si>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</si>
  <si>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</si>
  <si>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</si>
  <si>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</si>
  <si>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</si>
  <si>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</si>
  <si>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</si>
  <si>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</si>
  <si>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</si>
  <si>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</si>
  <si>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</si>
  <si>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</si>
  <si>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</si>
  <si>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</si>
  <si>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</si>
  <si>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</si>
  <si>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</si>
  <si>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</si>
  <si>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Nazwa działu i rozdziału</t>
  </si>
  <si>
    <t>Prace geodezyjno - urządzeniowe                                      na potrzeby rolnictwa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</si>
  <si>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</si>
  <si>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</si>
  <si>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</si>
  <si>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</si>
  <si>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</si>
  <si>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</si>
  <si>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Opracowania geodezyjne                                                 i kartograficzne</t>
  </si>
  <si>
    <t>75019</t>
  </si>
  <si>
    <t>Rady powiatów</t>
  </si>
  <si>
    <t>75075</t>
  </si>
  <si>
    <t>Promocja jednostek samorządu terytorialnego</t>
  </si>
  <si>
    <t>75095</t>
  </si>
  <si>
    <t>75495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</si>
  <si>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</si>
  <si>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</si>
  <si>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</si>
  <si>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Panstwa lub jednostkę samorządu terytorialnego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</si>
  <si>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</si>
  <si>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</si>
  <si>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</si>
  <si>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</si>
  <si>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</si>
  <si>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</si>
  <si>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</si>
  <si>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</si>
  <si>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</si>
  <si>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</si>
  <si>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80124</t>
  </si>
  <si>
    <t>Licea profilowane specjalne</t>
  </si>
  <si>
    <t>80134</t>
  </si>
  <si>
    <t>Szkoły zawodowe specjalne</t>
  </si>
  <si>
    <t>Centra kształcenia ustawicznego                           i praktycznego oraz ośrodki dokształcania zawodowego</t>
  </si>
  <si>
    <t>80146</t>
  </si>
  <si>
    <t>Dokształcanie i doskonalenie nauczycieli</t>
  </si>
  <si>
    <t>80195</t>
  </si>
  <si>
    <t>85233</t>
  </si>
  <si>
    <t>Poradnie psychologiczno-pedagogiczne,                                                 w tym poradnie specjalistyczne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</si>
  <si>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</si>
  <si>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</si>
  <si>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</si>
  <si>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</si>
  <si>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</si>
  <si>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</si>
  <si>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</si>
  <si>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</si>
  <si>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</si>
  <si>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</si>
  <si>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</si>
  <si>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</si>
  <si>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</si>
  <si>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</si>
  <si>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</si>
  <si>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</si>
  <si>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</si>
  <si>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</si>
  <si>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</si>
  <si>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</si>
  <si>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</si>
  <si>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</si>
  <si>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</si>
  <si>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</si>
  <si>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</si>
  <si>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</si>
  <si>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</si>
  <si>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</si>
  <si>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</si>
  <si>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</si>
  <si>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</si>
  <si>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</si>
  <si>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</si>
  <si>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</si>
  <si>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</si>
  <si>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</si>
  <si>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Załącznik Nr 9</t>
  </si>
  <si>
    <t xml:space="preserve">                                                                                                         Załącznik Nr 10</t>
  </si>
  <si>
    <t>Załącznik Nr 12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</si>
  <si>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</si>
  <si>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</si>
  <si>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</si>
  <si>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</si>
  <si>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</si>
  <si>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</si>
  <si>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</si>
  <si>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</si>
  <si>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</si>
  <si>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</si>
  <si>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</si>
  <si>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</si>
  <si>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</si>
  <si>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</si>
  <si>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</si>
  <si>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</si>
  <si>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</si>
  <si>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</si>
  <si>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</si>
  <si>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</si>
  <si>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</si>
  <si>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</si>
  <si>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</si>
  <si>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</si>
  <si>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</si>
  <si>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</si>
  <si>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 xml:space="preserve">Przebudowa ul. Pięknej w Skarżysku-Kamiennej (2008-2013)) </t>
  </si>
  <si>
    <t>1</t>
  </si>
  <si>
    <t>4</t>
  </si>
  <si>
    <t>5</t>
  </si>
  <si>
    <t>Przebudowa ul. Krasińskiego-ul Armii Krajowej wraz z budową małego ronda (2009-2010)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</si>
  <si>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</si>
  <si>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</si>
  <si>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</si>
  <si>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</si>
  <si>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</si>
  <si>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</si>
  <si>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</si>
  <si>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</si>
  <si>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 xml:space="preserve">                            Ogółem 750</t>
  </si>
  <si>
    <t>Przebudowa budynku Komendy Powiatowej Państwowej Straży Pożarnej</t>
  </si>
  <si>
    <t>Komenda Powiatowa Państwowej Straży Pożarnej w Skarżysku-Kam.</t>
  </si>
  <si>
    <t>Środki z Funduszu Pracy otrzymane przez powiat z przeznaczniem na finansowanie kosztów wynagrodzenia i składek na ubezpieczenie społeczne pracowników Powiatowych Urzędów Pracy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</si>
  <si>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</si>
  <si>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</si>
  <si>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</si>
  <si>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</si>
  <si>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</si>
  <si>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</si>
  <si>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</si>
  <si>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</si>
  <si>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</si>
  <si>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</si>
  <si>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</si>
  <si>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</si>
  <si>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</si>
  <si>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</si>
  <si>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</si>
  <si>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</si>
  <si>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</si>
  <si>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</si>
  <si>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</si>
  <si>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</si>
  <si>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</si>
  <si>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</si>
  <si>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</si>
  <si>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</si>
  <si>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</si>
  <si>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</si>
  <si>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</si>
  <si>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</si>
  <si>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</si>
  <si>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</si>
  <si>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</si>
  <si>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</si>
  <si>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</si>
  <si>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</si>
  <si>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</si>
  <si>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</si>
  <si>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</si>
  <si>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</si>
  <si>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</si>
  <si>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</si>
  <si>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</si>
  <si>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</si>
  <si>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</si>
  <si>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</si>
  <si>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</si>
  <si>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</si>
  <si>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</si>
  <si>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</si>
  <si>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</si>
  <si>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85410</t>
  </si>
  <si>
    <t>Internaty i bursy szkolne</t>
  </si>
  <si>
    <t>Załącznik Nr 1a</t>
  </si>
  <si>
    <t xml:space="preserve"> - dochody od jednostek budżetowych - różne</t>
  </si>
  <si>
    <t xml:space="preserve"> - dochody ze sprzedaży mienia</t>
  </si>
  <si>
    <t xml:space="preserve"> - dochody  z wynajmu mienia</t>
  </si>
  <si>
    <t>III</t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</si>
  <si>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</si>
  <si>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</si>
  <si>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</si>
  <si>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</si>
  <si>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</si>
  <si>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</si>
  <si>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</si>
  <si>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</si>
  <si>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</si>
  <si>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</si>
  <si>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</si>
  <si>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</si>
  <si>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</si>
  <si>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Dotacje celowe otrzymane z budżetu państwa na realizację bieżących zaadań własnych  powiatu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</si>
  <si>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</si>
  <si>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</si>
  <si>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</si>
  <si>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</si>
  <si>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</si>
  <si>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</si>
  <si>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</si>
  <si>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2440</t>
  </si>
  <si>
    <t>2120</t>
  </si>
  <si>
    <t>Dotacje celowe otrzymane z budżetu państwa na zadania bieżące realizowane przez powiat na podstawie porozumień z organami administracji rządowej</t>
  </si>
  <si>
    <t>6410</t>
  </si>
  <si>
    <t>Dotacje celowe otrzymane z budżetu państwa na inwestycje i zakupy inwestycyjne z zakresu administracji rządowej oraz inne zadania zlecone ustawami realizowane przez powiat</t>
  </si>
  <si>
    <t>w zł</t>
  </si>
  <si>
    <t>Planowane wydatki budżetowe na realizację zadań programu w latach 2010 - 20……</t>
  </si>
  <si>
    <t xml:space="preserve">Program: Regionalny Program Operacyjny Województwa Świętokrzyskiego        </t>
  </si>
  <si>
    <t>Priorytet:4-Rozwój infrastruktury ochrony środkowiska i energetycznej</t>
  </si>
  <si>
    <t>Działanie:4.2 - Rozwój systemów lokalnej infrastruktury ochrony środkowiska i energetycznej</t>
  </si>
  <si>
    <t>Projekt: Termomedernizacja budynków użyteczności publicznej powiatu skarzyskiego</t>
  </si>
  <si>
    <t>2009-2011</t>
  </si>
  <si>
    <t>Starostwo Powiatowe w Skarżysku-Kamiennej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</si>
  <si>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</si>
  <si>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</si>
  <si>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2008-2010</t>
  </si>
  <si>
    <t>Powiat Skarzyski</t>
  </si>
  <si>
    <t>Załącznik Nr 4b</t>
  </si>
  <si>
    <t xml:space="preserve">Zadania w zakresie kultury fizycznej i sportu </t>
  </si>
  <si>
    <t>Plan na 2010 r.</t>
  </si>
  <si>
    <t>Plan wydatków budżetu powiatu na 2010 rok wg działów</t>
  </si>
  <si>
    <t>Wydatki budżetu na 2010 rok wg działów i rozdziałów</t>
  </si>
  <si>
    <t xml:space="preserve">                   planu dochodów budżetowych na 2010 rok</t>
  </si>
  <si>
    <t xml:space="preserve">          Dochody budżetu powiatu na 2010 rok</t>
  </si>
  <si>
    <t>Plan na 2010 rok</t>
  </si>
  <si>
    <t xml:space="preserve">                       na 2010 rok wg źródeł pochodzenia</t>
  </si>
  <si>
    <t>dotacje celowe otrzymane z budżetu państwa  na zadania bieżące z zakresu administracji rządowej oraz inne zadania zlecone ustawami realizowane przez powiat</t>
  </si>
  <si>
    <t>dotacje celowe otrzymane z budżetu państwa na inwestycje i zakupy inwestycyjne z zakresu administracji rząd. oraz inne zadania zlecone ustawami realizowane przez powiat</t>
  </si>
  <si>
    <t>dotacje celowe otrzymane z budżetu państwa na realizację bieżących zadań własnych</t>
  </si>
  <si>
    <t>dotacje otrzymane z funduszy celowych na realizację zadań bieżących dla jednostek sektora finansów publicznych /pfr</t>
  </si>
  <si>
    <t>dotacje otrzymane z funduszy celowych na finansowanie kosztów realizacji inwestycji i zakupów inwestycyjnych jednostek sektora finansów publicznych</t>
  </si>
  <si>
    <t>dotacje celowe otrzymane z gmin, powiatów i województw na zadania bieżące realizowane na podstawie porozumień (umów) między jednostkami samorządu terytorialnego</t>
  </si>
  <si>
    <t>dotacje celowe otrzymane z gmin i powiatów na inwestycje i zakupy inwestycyjne realizowane na podstawie porozumień (umów) między jednostkami samorządu terytorialnego</t>
  </si>
  <si>
    <t>dotacje celowe otrzymane z budżetu państwa  na realizację inwestycji i zakupów inwestycyjnych własnych powiatu</t>
  </si>
  <si>
    <t>dotacje celowe otrzymane z budżetu państwa na zadania bieżące realizowane przez powiat na podstawie porozumień z organami administracji rządowej</t>
  </si>
  <si>
    <t>dotacje otrzymane z gmin na współfinansowanie programów realizowanych ze środków bezzwrotnych pochodzących z Unii Europejskiej  na podstawie porozumień między jednostkami samorządu terytorialnego</t>
  </si>
  <si>
    <t>współfinansowanie z budżetu państwa i budżetu powiatu dotacji rozwojowych na wydatki bieżące</t>
  </si>
  <si>
    <t>współfinansowanie z budżetu państwa dotacji rozwojowych na wydatki inwestycyjne</t>
  </si>
  <si>
    <t xml:space="preserve"> - odsetki od lokat i  środków  na rachunku  podstawowym budżetu                   </t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</si>
  <si>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</si>
  <si>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</si>
  <si>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Budowa hali sportowej przy I Liceum Ogólnokształcącym w Skarżysku-Kam. (2008-2010)</t>
  </si>
  <si>
    <t>Wydatki na programy i projekty realizowane ze środków pochodzących                                z budżetu Unii Europejskiej oraz innych źródeł zagranicznych, niepodlegających zwrotowi na 2010 rok</t>
  </si>
  <si>
    <t>Wydatki w roku budżetowym 2010</t>
  </si>
  <si>
    <t>2012 rok</t>
  </si>
  <si>
    <t>Razem 2011 - 2012</t>
  </si>
  <si>
    <t>Planowane wydatki budżetowe na realizację zadań programu w latach 2011 - 2012</t>
  </si>
  <si>
    <t>Wydatki bieżące na programy i projekty realizowane ze środków pochodzących z budżetu Unii Europejskiej                                                          oraz innych źródeł zagranicznych, niepodlegających zwrotowi na 2010 rok</t>
  </si>
  <si>
    <t>Wydatki poniesione do 31.12.2009 r.</t>
  </si>
  <si>
    <t>po 2012 roku</t>
  </si>
  <si>
    <t>Wydatki majątkowe na programy i projekty realizowane ze środków pochodzących z budżetu Unii Europejskiej oraz innych źródeł zagranicznych, niepodlegających zwrotowi na 2010 rok</t>
  </si>
  <si>
    <t>Projekt:Budowa hali sportowej przy I Liceum Ogólnokształcącym im.J.Słowackiego w Skarżysku-Kam.</t>
  </si>
  <si>
    <t>Inne papiery wartościowe (obligacje komunalne)</t>
  </si>
  <si>
    <t>Wykup papierów wartościowych (obligacji komunalnych)</t>
  </si>
  <si>
    <t>i innych zadań zleconych odrębnymi ustawami w 2010 r.</t>
  </si>
  <si>
    <t>Dochody i wydatki związane z realizacją zadań z zakresu administracji rządowej realizowanych na podstawie porozumień                                                                                     z organami administracji rządowej w 2010 r.</t>
  </si>
  <si>
    <t xml:space="preserve">             Plan dochodów i wydatków dochodów własnych na 2010 r.</t>
  </si>
  <si>
    <t xml:space="preserve">                    Dotacje podmiotowe w 2010 r.</t>
  </si>
  <si>
    <t>Dotacje celowe w 2010r</t>
  </si>
  <si>
    <t xml:space="preserve">  Plan przychodów i wydatków funduszy celowych na 2010 r.</t>
  </si>
  <si>
    <t>85205</t>
  </si>
  <si>
    <t>Zadania w zakresie przeciwdziałania przemocy w rodzinie</t>
  </si>
  <si>
    <t>85395</t>
  </si>
  <si>
    <t>Młodzieżowe Ośrodki Socjoterapii</t>
  </si>
  <si>
    <t>Dotacje celowe przekazane z budżetu państwa na inwestycje i zakupy inwestycyjne z zakresu administracji rządowej oraz ine zadania zlecone ustawami reazlizowane przez powiat</t>
  </si>
  <si>
    <t xml:space="preserve">  Zespół Szkół Transportowo-Mechatronicznych</t>
  </si>
  <si>
    <t>Młodzieżowy Ośrodek Socjoterapii</t>
  </si>
  <si>
    <t>Zakup piaskarki</t>
  </si>
  <si>
    <t>Rozbudowa budynku o drugą klatkę schodową przy ul.Sikorskiego 20</t>
  </si>
  <si>
    <t>Zakup kserokopiarki</t>
  </si>
  <si>
    <t>Powiatowy Inspektorat Nadzoru Budowlanego w Skarżysku-Kam</t>
  </si>
  <si>
    <t>Budowa oświetlenia terenu Starostwa Powiatowego w Skarzysku-Kam.</t>
  </si>
  <si>
    <t>Zakup sprzętu komputerowego i urządzeń</t>
  </si>
  <si>
    <t>2. Miasto Katowice  1-dno dziecko</t>
  </si>
  <si>
    <t>Kwalifikacje wojskowe</t>
  </si>
  <si>
    <t>dotacje na inwestycje i zakupy inwestycyjne z Narodowego Programu Przebudowy  Dróg Lokalnych 2008-2011</t>
  </si>
  <si>
    <t>Limity wydatków na wieloletnie programy inwestycyjne w latach 2010 - 2012</t>
  </si>
  <si>
    <t>rok budżetowy 2010 (8+9+10+11)</t>
  </si>
  <si>
    <t>2012 r.</t>
  </si>
  <si>
    <t>wydatki do poniesienia po 2012 roku</t>
  </si>
  <si>
    <t>Przebudowa ul. E. Peck  w Suchedniowie (2007-2011)</t>
  </si>
  <si>
    <t xml:space="preserve">Przebudowa drogi powiatowej Nr 0446T Bliżyn-Sorbin-Odrowążek (2009-2010) </t>
  </si>
  <si>
    <t xml:space="preserve">Przebudowa ul. Paryskiej w Skarżysku-Kamiennej (2009-2010) </t>
  </si>
  <si>
    <t>Budowa sygnalizacji świetlnej na skrzyżowaniu ulic 1-go Maja i Czerwonego Krzyża w Skarzysku-Kam. (2009-2010)</t>
  </si>
  <si>
    <t>Termomodernizacja budynków będących własnością Powiatu Skarżyskiego (lata 2009-2012)</t>
  </si>
  <si>
    <t>e Świętokrzyskie-Rozbudowa Ifrastruktury infromatycznej JST (2009-2012)</t>
  </si>
  <si>
    <t>Ogółem 750</t>
  </si>
  <si>
    <t>Budowa garażu wraz z instalacją elektryczną dla potrzeb Starostwa (2009-2010)</t>
  </si>
  <si>
    <r>
      <t>Program</t>
    </r>
    <r>
      <rPr>
        <sz val="11"/>
        <rFont val="Times New Roman CE"/>
        <family val="0"/>
      </rPr>
      <t>: Program Operacyjny Kapitał Ludzki</t>
    </r>
  </si>
  <si>
    <r>
      <t>Priorytet:</t>
    </r>
    <r>
      <rPr>
        <sz val="11"/>
        <rFont val="Times New Roman CE"/>
        <family val="0"/>
      </rPr>
      <t xml:space="preserve"> VI.Rynek pracy otwarty dla wszystkich</t>
    </r>
  </si>
  <si>
    <r>
      <t xml:space="preserve">Działanie: </t>
    </r>
    <r>
      <rPr>
        <sz val="11"/>
        <rFont val="Times New Roman CE"/>
        <family val="0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</si>
  <si>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1"/>
        <rFont val="Times New Roman CE"/>
        <family val="0"/>
      </rPr>
      <t>Nowe kadry</t>
    </r>
  </si>
  <si>
    <t>PUP Skarżysko</t>
  </si>
  <si>
    <t>Planowane wydatki budżetowe na realizację zadań programu w latach 2011 - 2011</t>
  </si>
  <si>
    <t xml:space="preserve">- środki z budżetu krajowego </t>
  </si>
  <si>
    <r>
      <t xml:space="preserve">Projekt : </t>
    </r>
    <r>
      <rPr>
        <sz val="11"/>
        <rFont val="Times New Roman CE"/>
        <family val="0"/>
      </rPr>
      <t>Gotowi na zmiany</t>
    </r>
  </si>
  <si>
    <t>2009-2010</t>
  </si>
  <si>
    <t>Priorytet:3-Podniesienie jakości systemu komunikacyjnego regionu</t>
  </si>
  <si>
    <t>Działanie:3.2- Rozwój systemów lokalnej infrastruktury komunikacyjnej</t>
  </si>
  <si>
    <t>2007-2013</t>
  </si>
  <si>
    <t>Powiat Skarżyski</t>
  </si>
  <si>
    <t>Priorytet:2-Wsparcie innowacyjności</t>
  </si>
  <si>
    <t>Działanie:2.2 - Budowa infrastruktury społeczeństwa informacyjnego</t>
  </si>
  <si>
    <t>2009-2012</t>
  </si>
  <si>
    <t>Projekt: Rozbudowa drogi powiatowej Nr 0591T relacji Łączna-Jęgrzna-Gózd na terenie Gm.Łączna</t>
  </si>
  <si>
    <t>Projekt: e-Świętokrzyskie - Rozbudowa Infrastruktury Informatycznej JST</t>
  </si>
  <si>
    <t>Działanie: 5.2 Podniesienie jakości usług publicznych poprzez wsperanie placówek edukacyjnych i kulturalnych</t>
  </si>
  <si>
    <t>Przebudowa ul.1-go Maja</t>
  </si>
  <si>
    <t xml:space="preserve">Budowa chodnika wzdłuż drogi powiatowej Nr 0578T od ul.Granicznej do Dobrej Dróży w Suchedniowie </t>
  </si>
  <si>
    <t>Zadania inwestycyjne jednoroczne w 2010 r.</t>
  </si>
  <si>
    <t>Przychody i rozchody budżetu w 2010 r.</t>
  </si>
  <si>
    <t>6300</t>
  </si>
  <si>
    <t>Wpływy z tytułu pomocy finansowej udzielanej między jednostkami samorządu terytorialnego na dofinansowanie własnych zadań inwestycyjnych i zakupów inwestycyjnych</t>
  </si>
  <si>
    <t>6430</t>
  </si>
  <si>
    <t>Dotacje celowe otrzymane z budżetu państwa na realizację inwestycji i zakupów inwetycyjnych własnych powiatu</t>
  </si>
  <si>
    <t xml:space="preserve">Rozbudowa wraz z docieplenie ścian zewnętrznych budynku Starostwa Powiatowego w Skarżysku-Kam. (2009-2010) </t>
  </si>
  <si>
    <t xml:space="preserve">   rok budżetowy      2010     (7+8+9+10)</t>
  </si>
  <si>
    <t>Zimowe utrzymanie dróg</t>
  </si>
  <si>
    <t>Gmina Bliżyn</t>
  </si>
  <si>
    <t>Koncepcja układu komunikacyjnego miasta Skarżysko-Kamienna obejmująca drogi powiatowe i gminne</t>
  </si>
  <si>
    <t>Gmina Skarżysko-Kamienna</t>
  </si>
  <si>
    <t>Realizacja programu pn. Nad Czarna i Kamienną</t>
  </si>
  <si>
    <t>Powiat Starachowicki</t>
  </si>
  <si>
    <t>1. Powiat Starachowicki  za 2-ch wychowanków</t>
  </si>
  <si>
    <t>2. Powiat Buski za 9 wychowanków</t>
  </si>
  <si>
    <t>3. Powiat Ostrowiecki  za 1-go wychowanka</t>
  </si>
  <si>
    <t>4. Powiat Sandomierski za 9-ciu wychowanków</t>
  </si>
  <si>
    <t>5. Powiat Kielcki  za 7-miu wychowanków</t>
  </si>
  <si>
    <t>6.Powiat Krasnystaw za 7-miu wychowanków</t>
  </si>
  <si>
    <t>Utrzymanie wychowanków w placówkach opiekuńczo-wychowawczych pochodzących z Powiatu Skarżyskiego a przebywających na terenie innych powiatów i tak:</t>
  </si>
  <si>
    <t>Częściowe utrzymanie  dzieci i młodzieży w rodzinach zastępczych z terenu Powiatu Skarżyskiego a przebywających w rodzinach zastępczych na terenie innych powiatów i tak:</t>
  </si>
  <si>
    <t>1. Powiat Szydłowiecki 1-dno dziecko</t>
  </si>
  <si>
    <t>3. Powiat Konecki 3-je dzieci</t>
  </si>
  <si>
    <t>4. Powiat Starachowicki 3-je dzieci</t>
  </si>
  <si>
    <t>Utrzymanie Miejsko-Powiatowej Biblioteki Publicznej</t>
  </si>
  <si>
    <t>Zimowe utrzymanie dróg na terenie Gminy Bliżyn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</si>
  <si>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</si>
  <si>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</si>
  <si>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</si>
  <si>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</si>
  <si>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</si>
  <si>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</si>
  <si>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</si>
  <si>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</si>
  <si>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</si>
  <si>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</si>
  <si>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</si>
  <si>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</si>
  <si>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</si>
  <si>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>Kwota</t>
  </si>
  <si>
    <t xml:space="preserve">                            Ogółem 900</t>
  </si>
  <si>
    <t>14.</t>
  </si>
  <si>
    <t>Dokumentacja techniczna wraz z aktualizacją audytów energetycznych dla potrzeb termomodernizacji</t>
  </si>
  <si>
    <t>Przebudowa drogi powiatowej Nr 0575T w m. Majków ul. Staffa (2010-2011)</t>
  </si>
  <si>
    <t>Budowa chodnika w ciągu drogi powiatowej Nr 0576T Skarżysko-Kam.-Majków-Parszów (2010-2011)</t>
  </si>
  <si>
    <t>do Uchwały Nr 329/XLIX/2010</t>
  </si>
  <si>
    <t>z dnia 29 stycznia 2010 r.</t>
  </si>
  <si>
    <t>z dnia 29 stycznia 2010r.</t>
  </si>
  <si>
    <t>Załącznik Nr 3</t>
  </si>
  <si>
    <t xml:space="preserve">                                                                                                         do  Uchwały Nr 329/XLIX/2010</t>
  </si>
  <si>
    <t xml:space="preserve">                                                                                                         z dnia 29 stycznia 2010r.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</si>
</sst>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</numFmts>
  <fonts count="1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sz val="8"/>
      <name val="Calisto MT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Times New Roman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13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sz val="14"/>
      <name val="Arial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3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i/>
      <sz val="12"/>
      <name val="Times New Roman"/>
      <family val="1"/>
    </font>
    <font>
      <b/>
      <i/>
      <sz val="10"/>
      <name val="Times New Roman CE"/>
      <family val="0"/>
    </font>
    <font>
      <b/>
      <sz val="9"/>
      <name val="Times New Roman"/>
      <family val="1"/>
    </font>
    <font>
      <b/>
      <sz val="8"/>
      <name val="Times New Roman CE"/>
      <family val="0"/>
    </font>
    <font>
      <u val="single"/>
      <sz val="11"/>
      <name val="Times New Roman CE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8" fillId="0" borderId="3" applyNumberFormat="0" applyFill="0" applyAlignment="0" applyProtection="0"/>
    <xf numFmtId="0" fontId="99" fillId="29" borderId="4" applyNumberFormat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0" fillId="0" borderId="0">
      <alignment/>
      <protection/>
    </xf>
    <xf numFmtId="0" fontId="10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5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8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9" fontId="15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wrapText="1"/>
    </xf>
    <xf numFmtId="0" fontId="26" fillId="0" borderId="16" xfId="0" applyFont="1" applyBorder="1" applyAlignment="1">
      <alignment horizont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wrapText="1"/>
    </xf>
    <xf numFmtId="49" fontId="28" fillId="0" borderId="13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wrapText="1"/>
    </xf>
    <xf numFmtId="0" fontId="31" fillId="0" borderId="0" xfId="0" applyFont="1" applyAlignment="1">
      <alignment horizontal="center"/>
    </xf>
    <xf numFmtId="0" fontId="23" fillId="0" borderId="0" xfId="0" applyFont="1" applyAlignment="1">
      <alignment/>
    </xf>
    <xf numFmtId="0" fontId="3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35" fillId="0" borderId="16" xfId="0" applyFont="1" applyBorder="1" applyAlignment="1">
      <alignment horizont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wrapText="1"/>
    </xf>
    <xf numFmtId="0" fontId="29" fillId="0" borderId="16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wrapText="1"/>
    </xf>
    <xf numFmtId="0" fontId="29" fillId="0" borderId="16" xfId="0" applyFont="1" applyBorder="1" applyAlignment="1">
      <alignment vertical="top" wrapText="1"/>
    </xf>
    <xf numFmtId="0" fontId="29" fillId="0" borderId="16" xfId="0" applyFont="1" applyBorder="1" applyAlignment="1">
      <alignment horizontal="left" vertical="top"/>
    </xf>
    <xf numFmtId="0" fontId="29" fillId="0" borderId="16" xfId="0" applyFont="1" applyBorder="1" applyAlignment="1">
      <alignment/>
    </xf>
    <xf numFmtId="49" fontId="37" fillId="0" borderId="15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right"/>
    </xf>
    <xf numFmtId="0" fontId="38" fillId="0" borderId="0" xfId="0" applyFont="1" applyAlignment="1">
      <alignment/>
    </xf>
    <xf numFmtId="3" fontId="30" fillId="0" borderId="16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right"/>
    </xf>
    <xf numFmtId="49" fontId="29" fillId="0" borderId="15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30" fillId="0" borderId="16" xfId="0" applyNumberFormat="1" applyFont="1" applyBorder="1" applyAlignment="1">
      <alignment vertical="center" wrapText="1"/>
    </xf>
    <xf numFmtId="0" fontId="0" fillId="33" borderId="16" xfId="0" applyFill="1" applyBorder="1" applyAlignment="1">
      <alignment/>
    </xf>
    <xf numFmtId="3" fontId="39" fillId="33" borderId="16" xfId="0" applyNumberFormat="1" applyFont="1" applyFill="1" applyBorder="1" applyAlignment="1">
      <alignment vertical="center" wrapText="1"/>
    </xf>
    <xf numFmtId="49" fontId="36" fillId="33" borderId="17" xfId="0" applyNumberFormat="1" applyFont="1" applyFill="1" applyBorder="1" applyAlignment="1">
      <alignment horizontal="center" vertical="center"/>
    </xf>
    <xf numFmtId="49" fontId="36" fillId="33" borderId="16" xfId="0" applyNumberFormat="1" applyFont="1" applyFill="1" applyBorder="1" applyAlignment="1">
      <alignment horizontal="center" vertical="center"/>
    </xf>
    <xf numFmtId="49" fontId="36" fillId="33" borderId="18" xfId="0" applyNumberFormat="1" applyFont="1" applyFill="1" applyBorder="1" applyAlignment="1">
      <alignment horizontal="center" vertical="center"/>
    </xf>
    <xf numFmtId="49" fontId="36" fillId="33" borderId="16" xfId="0" applyNumberFormat="1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7" fillId="0" borderId="25" xfId="0" applyFont="1" applyBorder="1" applyAlignment="1">
      <alignment horizontal="center" vertical="top"/>
    </xf>
    <xf numFmtId="0" fontId="40" fillId="0" borderId="15" xfId="0" applyFont="1" applyBorder="1" applyAlignment="1">
      <alignment vertical="top" wrapText="1"/>
    </xf>
    <xf numFmtId="0" fontId="37" fillId="0" borderId="19" xfId="0" applyFont="1" applyBorder="1" applyAlignment="1">
      <alignment horizontal="center"/>
    </xf>
    <xf numFmtId="49" fontId="30" fillId="0" borderId="13" xfId="0" applyNumberFormat="1" applyFont="1" applyBorder="1" applyAlignment="1">
      <alignment/>
    </xf>
    <xf numFmtId="0" fontId="30" fillId="0" borderId="13" xfId="0" applyFont="1" applyBorder="1" applyAlignment="1">
      <alignment horizontal="left" wrapText="1"/>
    </xf>
    <xf numFmtId="10" fontId="30" fillId="0" borderId="19" xfId="0" applyNumberFormat="1" applyFont="1" applyBorder="1" applyAlignment="1">
      <alignment horizontal="left" wrapText="1"/>
    </xf>
    <xf numFmtId="0" fontId="37" fillId="0" borderId="15" xfId="0" applyFont="1" applyBorder="1" applyAlignment="1">
      <alignment horizontal="center" vertical="top"/>
    </xf>
    <xf numFmtId="0" fontId="40" fillId="0" borderId="15" xfId="0" applyFont="1" applyBorder="1" applyAlignment="1">
      <alignment vertical="top"/>
    </xf>
    <xf numFmtId="0" fontId="30" fillId="0" borderId="13" xfId="0" applyFont="1" applyBorder="1" applyAlignment="1">
      <alignment horizontal="center" vertical="center"/>
    </xf>
    <xf numFmtId="49" fontId="30" fillId="0" borderId="13" xfId="0" applyNumberFormat="1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7" fillId="0" borderId="25" xfId="0" applyFont="1" applyBorder="1" applyAlignment="1">
      <alignment horizontal="center" vertical="center"/>
    </xf>
    <xf numFmtId="49" fontId="40" fillId="0" borderId="16" xfId="0" applyNumberFormat="1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172" fontId="39" fillId="0" borderId="15" xfId="0" applyNumberFormat="1" applyFont="1" applyBorder="1" applyAlignment="1">
      <alignment vertical="top"/>
    </xf>
    <xf numFmtId="172" fontId="41" fillId="0" borderId="13" xfId="0" applyNumberFormat="1" applyFont="1" applyBorder="1" applyAlignment="1">
      <alignment/>
    </xf>
    <xf numFmtId="172" fontId="41" fillId="0" borderId="13" xfId="0" applyNumberFormat="1" applyFont="1" applyBorder="1" applyAlignment="1">
      <alignment vertical="center"/>
    </xf>
    <xf numFmtId="172" fontId="39" fillId="0" borderId="16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49" fontId="42" fillId="0" borderId="17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vertical="center"/>
    </xf>
    <xf numFmtId="49" fontId="42" fillId="0" borderId="1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5" fillId="33" borderId="17" xfId="0" applyFont="1" applyFill="1" applyBorder="1" applyAlignment="1">
      <alignment vertical="top" wrapText="1"/>
    </xf>
    <xf numFmtId="49" fontId="15" fillId="33" borderId="20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3" fontId="30" fillId="0" borderId="16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3" xfId="0" applyFont="1" applyBorder="1" applyAlignment="1" quotePrefix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 quotePrefix="1">
      <alignment/>
    </xf>
    <xf numFmtId="0" fontId="20" fillId="0" borderId="13" xfId="0" applyFont="1" applyBorder="1" applyAlignment="1">
      <alignment/>
    </xf>
    <xf numFmtId="0" fontId="20" fillId="33" borderId="16" xfId="0" applyFont="1" applyFill="1" applyBorder="1" applyAlignment="1">
      <alignment horizontal="center" vertical="center" wrapText="1"/>
    </xf>
    <xf numFmtId="3" fontId="42" fillId="0" borderId="13" xfId="0" applyNumberFormat="1" applyFont="1" applyBorder="1" applyAlignment="1">
      <alignment/>
    </xf>
    <xf numFmtId="3" fontId="42" fillId="0" borderId="14" xfId="0" applyNumberFormat="1" applyFont="1" applyBorder="1" applyAlignment="1">
      <alignment/>
    </xf>
    <xf numFmtId="0" fontId="20" fillId="0" borderId="13" xfId="0" applyFont="1" applyBorder="1" applyAlignment="1" quotePrefix="1">
      <alignment/>
    </xf>
    <xf numFmtId="0" fontId="20" fillId="0" borderId="14" xfId="0" applyFont="1" applyBorder="1" applyAlignment="1" quotePrefix="1">
      <alignment/>
    </xf>
    <xf numFmtId="3" fontId="49" fillId="0" borderId="13" xfId="0" applyNumberFormat="1" applyFont="1" applyBorder="1" applyAlignment="1">
      <alignment/>
    </xf>
    <xf numFmtId="3" fontId="49" fillId="0" borderId="14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58" fillId="0" borderId="0" xfId="0" applyFont="1" applyAlignment="1">
      <alignment horizontal="left" wrapText="1"/>
    </xf>
    <xf numFmtId="3" fontId="4" fillId="0" borderId="16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49" fontId="28" fillId="0" borderId="27" xfId="0" applyNumberFormat="1" applyFont="1" applyBorder="1" applyAlignment="1">
      <alignment horizontal="center"/>
    </xf>
    <xf numFmtId="3" fontId="27" fillId="0" borderId="15" xfId="0" applyNumberFormat="1" applyFont="1" applyBorder="1" applyAlignment="1">
      <alignment/>
    </xf>
    <xf numFmtId="3" fontId="27" fillId="0" borderId="27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49" fontId="28" fillId="0" borderId="19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3" fontId="28" fillId="0" borderId="13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49" fontId="28" fillId="0" borderId="20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49" fontId="28" fillId="0" borderId="28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49" fontId="27" fillId="0" borderId="19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/>
    </xf>
    <xf numFmtId="3" fontId="33" fillId="0" borderId="16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37" fillId="0" borderId="16" xfId="0" applyNumberFormat="1" applyFont="1" applyBorder="1" applyAlignment="1">
      <alignment vertical="center" wrapText="1"/>
    </xf>
    <xf numFmtId="3" fontId="37" fillId="0" borderId="16" xfId="0" applyNumberFormat="1" applyFont="1" applyBorder="1" applyAlignment="1">
      <alignment horizontal="right" vertical="center"/>
    </xf>
    <xf numFmtId="0" fontId="37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vertical="center" wrapText="1"/>
    </xf>
    <xf numFmtId="3" fontId="37" fillId="33" borderId="24" xfId="0" applyNumberFormat="1" applyFont="1" applyFill="1" applyBorder="1" applyAlignment="1">
      <alignment horizontal="right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28" xfId="0" applyFont="1" applyBorder="1" applyAlignment="1">
      <alignment horizontal="center"/>
    </xf>
    <xf numFmtId="49" fontId="44" fillId="0" borderId="28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48" fillId="0" borderId="0" xfId="0" applyFont="1" applyAlignment="1">
      <alignment vertical="top"/>
    </xf>
    <xf numFmtId="0" fontId="60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/>
    </xf>
    <xf numFmtId="3" fontId="33" fillId="0" borderId="13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/>
    </xf>
    <xf numFmtId="3" fontId="29" fillId="0" borderId="13" xfId="0" applyNumberFormat="1" applyFont="1" applyBorder="1" applyAlignment="1">
      <alignment horizontal="right"/>
    </xf>
    <xf numFmtId="4" fontId="29" fillId="0" borderId="13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3" fontId="29" fillId="0" borderId="14" xfId="0" applyNumberFormat="1" applyFont="1" applyBorder="1" applyAlignment="1">
      <alignment horizontal="center"/>
    </xf>
    <xf numFmtId="4" fontId="29" fillId="0" borderId="14" xfId="0" applyNumberFormat="1" applyFont="1" applyBorder="1" applyAlignment="1">
      <alignment horizontal="center"/>
    </xf>
    <xf numFmtId="4" fontId="29" fillId="0" borderId="15" xfId="0" applyNumberFormat="1" applyFont="1" applyBorder="1" applyAlignment="1">
      <alignment horizont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right" vertical="center"/>
    </xf>
    <xf numFmtId="4" fontId="29" fillId="0" borderId="13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right" vertical="center"/>
    </xf>
    <xf numFmtId="4" fontId="29" fillId="0" borderId="14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top"/>
    </xf>
    <xf numFmtId="3" fontId="29" fillId="0" borderId="13" xfId="0" applyNumberFormat="1" applyFont="1" applyBorder="1" applyAlignment="1">
      <alignment horizontal="center" vertical="top"/>
    </xf>
    <xf numFmtId="49" fontId="61" fillId="0" borderId="15" xfId="0" applyNumberFormat="1" applyFont="1" applyBorder="1" applyAlignment="1">
      <alignment horizontal="center"/>
    </xf>
    <xf numFmtId="3" fontId="61" fillId="0" borderId="15" xfId="0" applyNumberFormat="1" applyFont="1" applyBorder="1" applyAlignment="1">
      <alignment horizontal="center"/>
    </xf>
    <xf numFmtId="3" fontId="29" fillId="0" borderId="25" xfId="0" applyNumberFormat="1" applyFont="1" applyBorder="1" applyAlignment="1">
      <alignment horizontal="center"/>
    </xf>
    <xf numFmtId="49" fontId="61" fillId="0" borderId="13" xfId="0" applyNumberFormat="1" applyFont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49" fontId="61" fillId="0" borderId="14" xfId="0" applyNumberFormat="1" applyFont="1" applyBorder="1" applyAlignment="1">
      <alignment horizontal="center" vertical="top"/>
    </xf>
    <xf numFmtId="3" fontId="29" fillId="0" borderId="20" xfId="0" applyNumberFormat="1" applyFont="1" applyBorder="1" applyAlignment="1">
      <alignment horizontal="right" vertical="top"/>
    </xf>
    <xf numFmtId="4" fontId="29" fillId="0" borderId="15" xfId="0" applyNumberFormat="1" applyFont="1" applyBorder="1" applyAlignment="1">
      <alignment horizontal="center" vertical="center"/>
    </xf>
    <xf numFmtId="3" fontId="61" fillId="0" borderId="13" xfId="0" applyNumberFormat="1" applyFont="1" applyBorder="1" applyAlignment="1">
      <alignment horizontal="center"/>
    </xf>
    <xf numFmtId="3" fontId="29" fillId="0" borderId="19" xfId="0" applyNumberFormat="1" applyFont="1" applyBorder="1" applyAlignment="1">
      <alignment horizontal="right"/>
    </xf>
    <xf numFmtId="3" fontId="33" fillId="33" borderId="16" xfId="0" applyNumberFormat="1" applyFont="1" applyFill="1" applyBorder="1" applyAlignment="1">
      <alignment horizontal="center" vertical="center"/>
    </xf>
    <xf numFmtId="3" fontId="33" fillId="33" borderId="16" xfId="0" applyNumberFormat="1" applyFont="1" applyFill="1" applyBorder="1" applyAlignment="1">
      <alignment horizontal="right" vertical="center"/>
    </xf>
    <xf numFmtId="49" fontId="29" fillId="33" borderId="16" xfId="0" applyNumberFormat="1" applyFont="1" applyFill="1" applyBorder="1" applyAlignment="1">
      <alignment horizontal="center" vertical="center"/>
    </xf>
    <xf numFmtId="4" fontId="29" fillId="33" borderId="16" xfId="0" applyNumberFormat="1" applyFont="1" applyFill="1" applyBorder="1" applyAlignment="1">
      <alignment horizontal="center" vertical="center"/>
    </xf>
    <xf numFmtId="0" fontId="60" fillId="0" borderId="13" xfId="0" applyFont="1" applyBorder="1" applyAlignment="1">
      <alignment vertical="center"/>
    </xf>
    <xf numFmtId="0" fontId="62" fillId="0" borderId="13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22" xfId="0" applyFont="1" applyBorder="1" applyAlignment="1">
      <alignment horizontal="left"/>
    </xf>
    <xf numFmtId="0" fontId="62" fillId="0" borderId="23" xfId="0" applyFont="1" applyBorder="1" applyAlignment="1">
      <alignment horizontal="left"/>
    </xf>
    <xf numFmtId="0" fontId="62" fillId="0" borderId="24" xfId="0" applyFont="1" applyBorder="1" applyAlignment="1">
      <alignment horizontal="left" vertical="top"/>
    </xf>
    <xf numFmtId="0" fontId="60" fillId="0" borderId="23" xfId="0" applyFont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top"/>
    </xf>
    <xf numFmtId="0" fontId="29" fillId="0" borderId="28" xfId="0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wrapText="1"/>
    </xf>
    <xf numFmtId="0" fontId="33" fillId="0" borderId="27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right" vertical="center"/>
    </xf>
    <xf numFmtId="1" fontId="29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4" fontId="29" fillId="0" borderId="16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39" fillId="33" borderId="2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0" xfId="0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right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36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21" fillId="33" borderId="16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63" fillId="0" borderId="0" xfId="0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63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60" fillId="33" borderId="21" xfId="0" applyFont="1" applyFill="1" applyBorder="1" applyAlignment="1">
      <alignment horizontal="center" vertical="center"/>
    </xf>
    <xf numFmtId="3" fontId="49" fillId="0" borderId="15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3" fontId="33" fillId="0" borderId="19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right" vertical="center"/>
    </xf>
    <xf numFmtId="0" fontId="3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3" fillId="0" borderId="0" xfId="0" applyFont="1" applyAlignment="1">
      <alignment horizontal="right"/>
    </xf>
    <xf numFmtId="0" fontId="39" fillId="0" borderId="0" xfId="0" applyFont="1" applyAlignment="1">
      <alignment vertical="center"/>
    </xf>
    <xf numFmtId="49" fontId="37" fillId="0" borderId="19" xfId="0" applyNumberFormat="1" applyFont="1" applyBorder="1" applyAlignment="1">
      <alignment horizontal="center" vertical="center"/>
    </xf>
    <xf numFmtId="3" fontId="57" fillId="0" borderId="29" xfId="0" applyNumberFormat="1" applyFont="1" applyBorder="1" applyAlignment="1">
      <alignment horizontal="left" vertical="center"/>
    </xf>
    <xf numFmtId="3" fontId="57" fillId="0" borderId="30" xfId="0" applyNumberFormat="1" applyFont="1" applyBorder="1" applyAlignment="1">
      <alignment vertical="center" wrapText="1"/>
    </xf>
    <xf numFmtId="3" fontId="57" fillId="0" borderId="31" xfId="0" applyNumberFormat="1" applyFont="1" applyBorder="1" applyAlignment="1">
      <alignment horizontal="left" vertical="center"/>
    </xf>
    <xf numFmtId="3" fontId="57" fillId="0" borderId="32" xfId="0" applyNumberFormat="1" applyFont="1" applyBorder="1" applyAlignment="1">
      <alignment vertical="center" wrapText="1"/>
    </xf>
    <xf numFmtId="3" fontId="57" fillId="0" borderId="33" xfId="0" applyNumberFormat="1" applyFont="1" applyBorder="1" applyAlignment="1">
      <alignment horizontal="left" vertical="center"/>
    </xf>
    <xf numFmtId="3" fontId="57" fillId="0" borderId="34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left" vertical="center"/>
    </xf>
    <xf numFmtId="3" fontId="5" fillId="0" borderId="29" xfId="0" applyNumberFormat="1" applyFont="1" applyBorder="1" applyAlignment="1">
      <alignment horizontal="left" vertical="center"/>
    </xf>
    <xf numFmtId="3" fontId="5" fillId="0" borderId="36" xfId="0" applyNumberFormat="1" applyFont="1" applyBorder="1" applyAlignment="1">
      <alignment horizontal="lef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left" vertical="center"/>
    </xf>
    <xf numFmtId="3" fontId="5" fillId="0" borderId="39" xfId="0" applyNumberFormat="1" applyFont="1" applyBorder="1" applyAlignment="1">
      <alignment horizontal="right" vertical="center"/>
    </xf>
    <xf numFmtId="3" fontId="2" fillId="33" borderId="26" xfId="0" applyNumberFormat="1" applyFont="1" applyFill="1" applyBorder="1" applyAlignment="1">
      <alignment horizontal="right" vertical="center"/>
    </xf>
    <xf numFmtId="49" fontId="39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14" fillId="0" borderId="0" xfId="0" applyFont="1" applyAlignment="1">
      <alignment vertical="top"/>
    </xf>
    <xf numFmtId="0" fontId="64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0" fontId="20" fillId="0" borderId="0" xfId="0" applyFont="1" applyAlignment="1">
      <alignment/>
    </xf>
    <xf numFmtId="3" fontId="14" fillId="0" borderId="0" xfId="0" applyNumberFormat="1" applyFont="1" applyAlignment="1">
      <alignment/>
    </xf>
    <xf numFmtId="3" fontId="28" fillId="0" borderId="24" xfId="0" applyNumberFormat="1" applyFont="1" applyBorder="1" applyAlignment="1">
      <alignment/>
    </xf>
    <xf numFmtId="3" fontId="27" fillId="33" borderId="16" xfId="0" applyNumberFormat="1" applyFont="1" applyFill="1" applyBorder="1" applyAlignment="1">
      <alignment horizontal="center" vertical="center"/>
    </xf>
    <xf numFmtId="3" fontId="27" fillId="33" borderId="16" xfId="0" applyNumberFormat="1" applyFont="1" applyFill="1" applyBorder="1" applyAlignment="1">
      <alignment horizontal="right" vertical="center"/>
    </xf>
    <xf numFmtId="49" fontId="27" fillId="0" borderId="15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0" fontId="36" fillId="33" borderId="1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/>
    </xf>
    <xf numFmtId="0" fontId="28" fillId="0" borderId="14" xfId="0" applyFont="1" applyBorder="1" applyAlignment="1">
      <alignment vertical="center" wrapText="1"/>
    </xf>
    <xf numFmtId="3" fontId="29" fillId="0" borderId="16" xfId="0" applyNumberFormat="1" applyFont="1" applyBorder="1" applyAlignment="1">
      <alignment vertical="center"/>
    </xf>
    <xf numFmtId="3" fontId="29" fillId="0" borderId="14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3" fontId="33" fillId="0" borderId="16" xfId="0" applyNumberFormat="1" applyFont="1" applyBorder="1" applyAlignment="1">
      <alignment vertical="center"/>
    </xf>
    <xf numFmtId="0" fontId="27" fillId="0" borderId="16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40" xfId="0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right" vertical="center"/>
    </xf>
    <xf numFmtId="3" fontId="28" fillId="0" borderId="40" xfId="0" applyNumberFormat="1" applyFont="1" applyBorder="1" applyAlignment="1">
      <alignment horizontal="right" vertical="center"/>
    </xf>
    <xf numFmtId="3" fontId="28" fillId="0" borderId="16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49" fontId="22" fillId="0" borderId="13" xfId="0" applyNumberFormat="1" applyFont="1" applyBorder="1" applyAlignment="1" quotePrefix="1">
      <alignment vertical="center" wrapText="1"/>
    </xf>
    <xf numFmtId="0" fontId="65" fillId="0" borderId="15" xfId="0" applyFont="1" applyBorder="1" applyAlignment="1">
      <alignment horizontal="left" wrapText="1"/>
    </xf>
    <xf numFmtId="49" fontId="65" fillId="0" borderId="13" xfId="0" applyNumberFormat="1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 wrapText="1"/>
    </xf>
    <xf numFmtId="0" fontId="60" fillId="0" borderId="15" xfId="0" applyFont="1" applyBorder="1" applyAlignment="1">
      <alignment/>
    </xf>
    <xf numFmtId="0" fontId="60" fillId="0" borderId="13" xfId="0" applyFont="1" applyBorder="1" applyAlignment="1" quotePrefix="1">
      <alignment/>
    </xf>
    <xf numFmtId="0" fontId="60" fillId="0" borderId="14" xfId="0" applyFont="1" applyBorder="1" applyAlignment="1" quotePrefix="1">
      <alignment wrapText="1"/>
    </xf>
    <xf numFmtId="0" fontId="22" fillId="0" borderId="15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3" fontId="57" fillId="0" borderId="38" xfId="0" applyNumberFormat="1" applyFont="1" applyBorder="1" applyAlignment="1">
      <alignment horizontal="left" vertical="center"/>
    </xf>
    <xf numFmtId="3" fontId="57" fillId="0" borderId="39" xfId="0" applyNumberFormat="1" applyFont="1" applyBorder="1" applyAlignment="1">
      <alignment vertical="center" wrapText="1"/>
    </xf>
    <xf numFmtId="3" fontId="57" fillId="0" borderId="36" xfId="0" applyNumberFormat="1" applyFont="1" applyBorder="1" applyAlignment="1">
      <alignment horizontal="left" vertical="center"/>
    </xf>
    <xf numFmtId="3" fontId="57" fillId="0" borderId="37" xfId="0" applyNumberFormat="1" applyFont="1" applyBorder="1" applyAlignment="1">
      <alignment vertical="center" wrapText="1"/>
    </xf>
    <xf numFmtId="0" fontId="27" fillId="33" borderId="41" xfId="0" applyFont="1" applyFill="1" applyBorder="1" applyAlignment="1">
      <alignment horizontal="center" vertical="center"/>
    </xf>
    <xf numFmtId="3" fontId="36" fillId="33" borderId="41" xfId="0" applyNumberFormat="1" applyFont="1" applyFill="1" applyBorder="1" applyAlignment="1">
      <alignment horizontal="right" vertical="center"/>
    </xf>
    <xf numFmtId="3" fontId="29" fillId="0" borderId="25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3" fillId="0" borderId="30" xfId="0" applyNumberFormat="1" applyFont="1" applyBorder="1" applyAlignment="1">
      <alignment vertical="center" wrapText="1"/>
    </xf>
    <xf numFmtId="3" fontId="36" fillId="0" borderId="42" xfId="0" applyNumberFormat="1" applyFont="1" applyBorder="1" applyAlignment="1">
      <alignment horizontal="right" vertical="center"/>
    </xf>
    <xf numFmtId="0" fontId="54" fillId="0" borderId="42" xfId="0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/>
    </xf>
    <xf numFmtId="0" fontId="13" fillId="0" borderId="13" xfId="0" applyFont="1" applyBorder="1" applyAlignment="1" quotePrefix="1">
      <alignment wrapText="1"/>
    </xf>
    <xf numFmtId="0" fontId="14" fillId="0" borderId="13" xfId="0" applyFont="1" applyBorder="1" applyAlignment="1" quotePrefix="1">
      <alignment/>
    </xf>
    <xf numFmtId="0" fontId="13" fillId="0" borderId="14" xfId="0" applyFont="1" applyBorder="1" applyAlignment="1" quotePrefix="1">
      <alignment wrapText="1"/>
    </xf>
    <xf numFmtId="0" fontId="14" fillId="0" borderId="15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3" fontId="14" fillId="0" borderId="15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 horizontal="center"/>
    </xf>
    <xf numFmtId="3" fontId="52" fillId="0" borderId="43" xfId="0" applyNumberFormat="1" applyFont="1" applyBorder="1" applyAlignment="1">
      <alignment horizontal="right" vertical="center"/>
    </xf>
    <xf numFmtId="3" fontId="52" fillId="0" borderId="32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53" fillId="0" borderId="26" xfId="0" applyFont="1" applyBorder="1" applyAlignment="1">
      <alignment vertical="center" wrapText="1"/>
    </xf>
    <xf numFmtId="0" fontId="53" fillId="0" borderId="42" xfId="0" applyFont="1" applyBorder="1" applyAlignment="1">
      <alignment vertical="center" wrapText="1"/>
    </xf>
    <xf numFmtId="0" fontId="53" fillId="0" borderId="29" xfId="0" applyFont="1" applyBorder="1" applyAlignment="1">
      <alignment vertical="center" wrapText="1"/>
    </xf>
    <xf numFmtId="0" fontId="0" fillId="0" borderId="44" xfId="0" applyBorder="1" applyAlignment="1">
      <alignment/>
    </xf>
    <xf numFmtId="3" fontId="0" fillId="0" borderId="0" xfId="0" applyNumberFormat="1" applyAlignment="1">
      <alignment/>
    </xf>
    <xf numFmtId="0" fontId="14" fillId="0" borderId="23" xfId="0" applyFont="1" applyBorder="1" applyAlignment="1">
      <alignment vertical="center" wrapText="1"/>
    </xf>
    <xf numFmtId="49" fontId="29" fillId="0" borderId="15" xfId="0" applyNumberFormat="1" applyFont="1" applyBorder="1" applyAlignment="1">
      <alignment horizontal="center"/>
    </xf>
    <xf numFmtId="49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45" xfId="0" applyNumberFormat="1" applyFont="1" applyBorder="1" applyAlignment="1">
      <alignment horizontal="right" vertical="center"/>
    </xf>
    <xf numFmtId="3" fontId="29" fillId="0" borderId="41" xfId="0" applyNumberFormat="1" applyFont="1" applyBorder="1" applyAlignment="1">
      <alignment horizontal="right" vertical="center"/>
    </xf>
    <xf numFmtId="3" fontId="29" fillId="0" borderId="46" xfId="0" applyNumberFormat="1" applyFont="1" applyBorder="1" applyAlignment="1">
      <alignment horizontal="right" vertical="center"/>
    </xf>
    <xf numFmtId="3" fontId="33" fillId="34" borderId="26" xfId="0" applyNumberFormat="1" applyFont="1" applyFill="1" applyBorder="1" applyAlignment="1">
      <alignment horizontal="right" vertical="center"/>
    </xf>
    <xf numFmtId="0" fontId="65" fillId="0" borderId="13" xfId="0" applyFont="1" applyBorder="1" applyAlignment="1">
      <alignment horizontal="left" vertical="top" wrapText="1"/>
    </xf>
    <xf numFmtId="3" fontId="14" fillId="0" borderId="16" xfId="0" applyNumberFormat="1" applyFont="1" applyBorder="1" applyAlignment="1">
      <alignment horizontal="right"/>
    </xf>
    <xf numFmtId="3" fontId="42" fillId="0" borderId="13" xfId="0" applyNumberFormat="1" applyFont="1" applyBorder="1" applyAlignment="1">
      <alignment/>
    </xf>
    <xf numFmtId="3" fontId="42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0" fontId="29" fillId="0" borderId="25" xfId="0" applyFont="1" applyBorder="1" applyAlignment="1">
      <alignment horizontal="center"/>
    </xf>
    <xf numFmtId="3" fontId="29" fillId="0" borderId="15" xfId="0" applyNumberFormat="1" applyFont="1" applyBorder="1" applyAlignment="1">
      <alignment horizontal="right"/>
    </xf>
    <xf numFmtId="3" fontId="29" fillId="0" borderId="16" xfId="0" applyNumberFormat="1" applyFont="1" applyBorder="1" applyAlignment="1">
      <alignment horizontal="right"/>
    </xf>
    <xf numFmtId="0" fontId="50" fillId="0" borderId="17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49" fontId="28" fillId="0" borderId="2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3" fontId="27" fillId="0" borderId="16" xfId="0" applyNumberFormat="1" applyFont="1" applyBorder="1" applyAlignment="1">
      <alignment vertical="center" wrapText="1"/>
    </xf>
    <xf numFmtId="3" fontId="28" fillId="0" borderId="16" xfId="0" applyNumberFormat="1" applyFont="1" applyBorder="1" applyAlignment="1">
      <alignment/>
    </xf>
    <xf numFmtId="3" fontId="27" fillId="0" borderId="16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top"/>
    </xf>
    <xf numFmtId="49" fontId="27" fillId="0" borderId="2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top"/>
    </xf>
    <xf numFmtId="0" fontId="28" fillId="0" borderId="16" xfId="0" applyFont="1" applyBorder="1" applyAlignment="1">
      <alignment horizontal="left" vertical="top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49" fontId="28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 wrapText="1"/>
    </xf>
    <xf numFmtId="49" fontId="28" fillId="0" borderId="15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top"/>
    </xf>
    <xf numFmtId="0" fontId="28" fillId="0" borderId="16" xfId="0" applyFont="1" applyBorder="1" applyAlignment="1">
      <alignment/>
    </xf>
    <xf numFmtId="0" fontId="28" fillId="0" borderId="16" xfId="0" applyFont="1" applyBorder="1" applyAlignment="1">
      <alignment wrapText="1"/>
    </xf>
    <xf numFmtId="0" fontId="28" fillId="0" borderId="16" xfId="0" applyFont="1" applyBorder="1" applyAlignment="1">
      <alignment vertical="top" wrapText="1"/>
    </xf>
    <xf numFmtId="3" fontId="22" fillId="0" borderId="16" xfId="0" applyNumberFormat="1" applyFont="1" applyBorder="1" applyAlignment="1">
      <alignment horizontal="right" vertical="center"/>
    </xf>
    <xf numFmtId="3" fontId="36" fillId="33" borderId="16" xfId="0" applyNumberFormat="1" applyFont="1" applyFill="1" applyBorder="1" applyAlignment="1">
      <alignment vertical="center" wrapText="1"/>
    </xf>
    <xf numFmtId="3" fontId="36" fillId="33" borderId="14" xfId="0" applyNumberFormat="1" applyFont="1" applyFill="1" applyBorder="1" applyAlignment="1">
      <alignment vertical="center" wrapText="1"/>
    </xf>
    <xf numFmtId="3" fontId="36" fillId="33" borderId="20" xfId="0" applyNumberFormat="1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top" wrapText="1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left" wrapText="1"/>
    </xf>
    <xf numFmtId="49" fontId="22" fillId="0" borderId="16" xfId="0" applyNumberFormat="1" applyFont="1" applyBorder="1" applyAlignment="1">
      <alignment vertical="top" wrapText="1"/>
    </xf>
    <xf numFmtId="0" fontId="22" fillId="0" borderId="16" xfId="0" applyFont="1" applyBorder="1" applyAlignment="1">
      <alignment horizontal="left" vertical="top" wrapText="1"/>
    </xf>
    <xf numFmtId="0" fontId="14" fillId="0" borderId="15" xfId="52" applyFont="1" applyBorder="1">
      <alignment/>
      <protection/>
    </xf>
    <xf numFmtId="0" fontId="65" fillId="0" borderId="15" xfId="52" applyFont="1" applyBorder="1" applyAlignment="1">
      <alignment horizontal="left" wrapText="1"/>
      <protection/>
    </xf>
    <xf numFmtId="0" fontId="22" fillId="0" borderId="15" xfId="52" applyFont="1" applyBorder="1" applyAlignment="1">
      <alignment vertical="center"/>
      <protection/>
    </xf>
    <xf numFmtId="3" fontId="22" fillId="0" borderId="15" xfId="52" applyNumberFormat="1" applyFont="1" applyBorder="1" applyAlignment="1">
      <alignment horizontal="right" vertical="center"/>
      <protection/>
    </xf>
    <xf numFmtId="0" fontId="14" fillId="0" borderId="13" xfId="52" applyFont="1" applyBorder="1">
      <alignment/>
      <protection/>
    </xf>
    <xf numFmtId="49" fontId="65" fillId="0" borderId="13" xfId="52" applyNumberFormat="1" applyFont="1" applyBorder="1" applyAlignment="1">
      <alignment horizontal="left" vertical="center" wrapText="1"/>
      <protection/>
    </xf>
    <xf numFmtId="49" fontId="22" fillId="0" borderId="13" xfId="52" applyNumberFormat="1" applyFont="1" applyBorder="1" applyAlignment="1" quotePrefix="1">
      <alignment vertical="center" wrapText="1"/>
      <protection/>
    </xf>
    <xf numFmtId="3" fontId="22" fillId="0" borderId="13" xfId="52" applyNumberFormat="1" applyFont="1" applyBorder="1" applyAlignment="1">
      <alignment horizontal="right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65" fillId="0" borderId="13" xfId="52" applyFont="1" applyBorder="1" applyAlignment="1">
      <alignment horizontal="left" wrapText="1"/>
      <protection/>
    </xf>
    <xf numFmtId="0" fontId="65" fillId="0" borderId="13" xfId="52" applyFont="1" applyBorder="1" applyAlignment="1">
      <alignment horizontal="left" vertical="top" wrapText="1"/>
      <protection/>
    </xf>
    <xf numFmtId="0" fontId="27" fillId="0" borderId="47" xfId="0" applyFont="1" applyBorder="1" applyAlignment="1">
      <alignment horizontal="left" vertical="top" wrapText="1"/>
    </xf>
    <xf numFmtId="0" fontId="28" fillId="0" borderId="47" xfId="0" applyFont="1" applyBorder="1" applyAlignment="1">
      <alignment vertical="center" wrapText="1"/>
    </xf>
    <xf numFmtId="0" fontId="28" fillId="0" borderId="47" xfId="0" applyFont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justify"/>
    </xf>
    <xf numFmtId="0" fontId="29" fillId="0" borderId="16" xfId="0" applyFont="1" applyBorder="1" applyAlignment="1">
      <alignment horizontal="justify"/>
    </xf>
    <xf numFmtId="3" fontId="30" fillId="0" borderId="24" xfId="0" applyNumberFormat="1" applyFont="1" applyBorder="1" applyAlignment="1">
      <alignment horizontal="right"/>
    </xf>
    <xf numFmtId="3" fontId="37" fillId="0" borderId="24" xfId="0" applyNumberFormat="1" applyFont="1" applyBorder="1" applyAlignment="1">
      <alignment horizontal="right"/>
    </xf>
    <xf numFmtId="0" fontId="27" fillId="0" borderId="16" xfId="0" applyFont="1" applyBorder="1" applyAlignment="1">
      <alignment horizontal="left" vertical="top" wrapText="1"/>
    </xf>
    <xf numFmtId="3" fontId="30" fillId="0" borderId="18" xfId="0" applyNumberFormat="1" applyFont="1" applyBorder="1" applyAlignment="1">
      <alignment vertical="center" wrapText="1"/>
    </xf>
    <xf numFmtId="0" fontId="30" fillId="0" borderId="16" xfId="0" applyFont="1" applyBorder="1" applyAlignment="1">
      <alignment horizontal="left" vertical="top" wrapText="1"/>
    </xf>
    <xf numFmtId="0" fontId="14" fillId="0" borderId="14" xfId="52" applyFont="1" applyBorder="1">
      <alignment/>
      <protection/>
    </xf>
    <xf numFmtId="0" fontId="65" fillId="0" borderId="14" xfId="52" applyFont="1" applyBorder="1" applyAlignment="1">
      <alignment horizontal="left" vertical="top" wrapText="1"/>
      <protection/>
    </xf>
    <xf numFmtId="49" fontId="22" fillId="0" borderId="14" xfId="52" applyNumberFormat="1" applyFont="1" applyBorder="1" applyAlignment="1" quotePrefix="1">
      <alignment vertical="center" wrapText="1"/>
      <protection/>
    </xf>
    <xf numFmtId="3" fontId="22" fillId="0" borderId="14" xfId="52" applyNumberFormat="1" applyFont="1" applyBorder="1" applyAlignment="1">
      <alignment horizontal="right" vertical="center"/>
      <protection/>
    </xf>
    <xf numFmtId="0" fontId="22" fillId="0" borderId="14" xfId="52" applyFont="1" applyBorder="1" applyAlignment="1">
      <alignment horizontal="center" vertical="center"/>
      <protection/>
    </xf>
    <xf numFmtId="0" fontId="15" fillId="0" borderId="16" xfId="0" applyFont="1" applyBorder="1" applyAlignment="1">
      <alignment/>
    </xf>
    <xf numFmtId="49" fontId="69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69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69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33" fillId="36" borderId="14" xfId="0" applyNumberFormat="1" applyFont="1" applyFill="1" applyBorder="1" applyAlignment="1">
      <alignment horizontal="center" vertical="center"/>
    </xf>
    <xf numFmtId="49" fontId="37" fillId="36" borderId="16" xfId="0" applyNumberFormat="1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center" vertical="center"/>
    </xf>
    <xf numFmtId="3" fontId="27" fillId="36" borderId="16" xfId="0" applyNumberFormat="1" applyFont="1" applyFill="1" applyBorder="1" applyAlignment="1">
      <alignment vertical="center"/>
    </xf>
    <xf numFmtId="0" fontId="29" fillId="0" borderId="18" xfId="0" applyFont="1" applyBorder="1" applyAlignment="1">
      <alignment wrapText="1"/>
    </xf>
    <xf numFmtId="49" fontId="30" fillId="0" borderId="14" xfId="0" applyNumberFormat="1" applyFont="1" applyBorder="1" applyAlignment="1">
      <alignment horizontal="left" vertical="top" wrapText="1"/>
    </xf>
    <xf numFmtId="172" fontId="41" fillId="0" borderId="14" xfId="0" applyNumberFormat="1" applyFont="1" applyBorder="1" applyAlignment="1">
      <alignment/>
    </xf>
    <xf numFmtId="0" fontId="66" fillId="36" borderId="0" xfId="0" applyNumberFormat="1" applyFont="1" applyFill="1" applyBorder="1" applyAlignment="1" applyProtection="1">
      <alignment horizontal="left"/>
      <protection locked="0"/>
    </xf>
    <xf numFmtId="49" fontId="47" fillId="36" borderId="0" xfId="0" applyNumberFormat="1" applyFont="1" applyFill="1" applyAlignment="1">
      <alignment horizontal="center" vertical="center"/>
    </xf>
    <xf numFmtId="0" fontId="47" fillId="36" borderId="0" xfId="0" applyFont="1" applyFill="1" applyAlignment="1">
      <alignment/>
    </xf>
    <xf numFmtId="0" fontId="63" fillId="36" borderId="0" xfId="0" applyFont="1" applyFill="1" applyAlignment="1">
      <alignment vertical="top"/>
    </xf>
    <xf numFmtId="0" fontId="47" fillId="36" borderId="0" xfId="0" applyFont="1" applyFill="1" applyAlignment="1">
      <alignment vertical="top"/>
    </xf>
    <xf numFmtId="0" fontId="63" fillId="36" borderId="0" xfId="0" applyFont="1" applyFill="1" applyAlignment="1">
      <alignment/>
    </xf>
    <xf numFmtId="0" fontId="63" fillId="36" borderId="0" xfId="0" applyFont="1" applyFill="1" applyAlignment="1">
      <alignment/>
    </xf>
    <xf numFmtId="0" fontId="63" fillId="36" borderId="0" xfId="0" applyFont="1" applyFill="1" applyAlignment="1">
      <alignment horizontal="left"/>
    </xf>
    <xf numFmtId="49" fontId="15" fillId="36" borderId="0" xfId="0" applyNumberFormat="1" applyFont="1" applyFill="1" applyAlignment="1">
      <alignment horizontal="center" vertical="center"/>
    </xf>
    <xf numFmtId="0" fontId="15" fillId="36" borderId="0" xfId="0" applyFont="1" applyFill="1" applyAlignment="1">
      <alignment/>
    </xf>
    <xf numFmtId="0" fontId="43" fillId="36" borderId="0" xfId="0" applyFont="1" applyFill="1" applyAlignment="1">
      <alignment/>
    </xf>
    <xf numFmtId="0" fontId="14" fillId="36" borderId="0" xfId="0" applyFont="1" applyFill="1" applyAlignment="1">
      <alignment vertical="top"/>
    </xf>
    <xf numFmtId="0" fontId="25" fillId="36" borderId="0" xfId="0" applyFont="1" applyFill="1" applyAlignment="1">
      <alignment horizontal="center"/>
    </xf>
    <xf numFmtId="49" fontId="69" fillId="35" borderId="45" xfId="0" applyNumberFormat="1" applyFont="1" applyFill="1" applyBorder="1" applyAlignment="1" applyProtection="1">
      <alignment horizontal="center" vertical="center" wrapText="1"/>
      <protection locked="0"/>
    </xf>
    <xf numFmtId="3" fontId="68" fillId="35" borderId="35" xfId="0" applyNumberFormat="1" applyFont="1" applyFill="1" applyBorder="1" applyAlignment="1" applyProtection="1">
      <alignment horizontal="right" vertical="center" wrapText="1"/>
      <protection locked="0"/>
    </xf>
    <xf numFmtId="3" fontId="68" fillId="35" borderId="45" xfId="0" applyNumberFormat="1" applyFont="1" applyFill="1" applyBorder="1" applyAlignment="1" applyProtection="1">
      <alignment horizontal="right" vertical="center" wrapText="1"/>
      <protection locked="0"/>
    </xf>
    <xf numFmtId="3" fontId="68" fillId="35" borderId="26" xfId="0" applyNumberFormat="1" applyFont="1" applyFill="1" applyBorder="1" applyAlignment="1" applyProtection="1">
      <alignment horizontal="right" vertical="center" wrapText="1"/>
      <protection locked="0"/>
    </xf>
    <xf numFmtId="3" fontId="70" fillId="35" borderId="35" xfId="0" applyNumberFormat="1" applyFont="1" applyFill="1" applyBorder="1" applyAlignment="1" applyProtection="1">
      <alignment horizontal="right" vertical="center" wrapText="1"/>
      <protection locked="0"/>
    </xf>
    <xf numFmtId="3" fontId="71" fillId="36" borderId="0" xfId="0" applyNumberFormat="1" applyFont="1" applyFill="1" applyBorder="1" applyAlignment="1" applyProtection="1">
      <alignment horizontal="left"/>
      <protection locked="0"/>
    </xf>
    <xf numFmtId="49" fontId="72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67" fillId="35" borderId="26" xfId="0" applyNumberFormat="1" applyFont="1" applyFill="1" applyBorder="1" applyAlignment="1" applyProtection="1">
      <alignment horizontal="center" vertical="center" wrapText="1"/>
      <protection locked="0"/>
    </xf>
    <xf numFmtId="3" fontId="70" fillId="35" borderId="45" xfId="0" applyNumberFormat="1" applyFont="1" applyFill="1" applyBorder="1" applyAlignment="1" applyProtection="1">
      <alignment horizontal="right" vertical="center" wrapText="1"/>
      <protection locked="0"/>
    </xf>
    <xf numFmtId="3" fontId="70" fillId="35" borderId="26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14" xfId="0" applyFont="1" applyBorder="1" applyAlignment="1">
      <alignment horizontal="left" vertical="top" wrapText="1"/>
    </xf>
    <xf numFmtId="49" fontId="22" fillId="0" borderId="14" xfId="0" applyNumberFormat="1" applyFont="1" applyBorder="1" applyAlignment="1" quotePrefix="1">
      <alignment vertical="center" wrapText="1"/>
    </xf>
    <xf numFmtId="0" fontId="22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3" fontId="14" fillId="0" borderId="14" xfId="0" applyNumberFormat="1" applyFont="1" applyBorder="1" applyAlignment="1">
      <alignment horizontal="center"/>
    </xf>
    <xf numFmtId="49" fontId="69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>
      <alignment horizontal="center" vertical="center" wrapText="1"/>
    </xf>
    <xf numFmtId="49" fontId="69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35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4" xfId="0" applyNumberFormat="1" applyFont="1" applyBorder="1" applyAlignment="1">
      <alignment horizontal="right"/>
    </xf>
    <xf numFmtId="3" fontId="30" fillId="0" borderId="14" xfId="0" applyNumberFormat="1" applyFont="1" applyBorder="1" applyAlignment="1">
      <alignment horizontal="right"/>
    </xf>
    <xf numFmtId="3" fontId="30" fillId="0" borderId="14" xfId="0" applyNumberFormat="1" applyFont="1" applyBorder="1" applyAlignment="1">
      <alignment/>
    </xf>
    <xf numFmtId="3" fontId="37" fillId="33" borderId="14" xfId="0" applyNumberFormat="1" applyFont="1" applyFill="1" applyBorder="1" applyAlignment="1">
      <alignment horizontal="right" vertical="center"/>
    </xf>
    <xf numFmtId="49" fontId="33" fillId="0" borderId="15" xfId="0" applyNumberFormat="1" applyFont="1" applyBorder="1" applyAlignment="1">
      <alignment horizontal="center" vertical="center"/>
    </xf>
    <xf numFmtId="0" fontId="63" fillId="36" borderId="0" xfId="0" applyFont="1" applyFill="1" applyAlignment="1">
      <alignment/>
    </xf>
    <xf numFmtId="49" fontId="72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37" fillId="33" borderId="20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49" fontId="28" fillId="0" borderId="19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/>
    </xf>
    <xf numFmtId="49" fontId="69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69" fillId="35" borderId="26" xfId="0" applyNumberFormat="1" applyFont="1" applyFill="1" applyBorder="1" applyAlignment="1" applyProtection="1">
      <alignment horizontal="left" vertical="center" wrapText="1"/>
      <protection locked="0"/>
    </xf>
    <xf numFmtId="49" fontId="72" fillId="35" borderId="26" xfId="0" applyNumberFormat="1" applyFont="1" applyFill="1" applyBorder="1" applyAlignment="1" applyProtection="1">
      <alignment horizontal="left" vertical="center" wrapText="1"/>
      <protection locked="0"/>
    </xf>
    <xf numFmtId="0" fontId="63" fillId="36" borderId="0" xfId="0" applyFont="1" applyFill="1" applyAlignment="1">
      <alignment/>
    </xf>
    <xf numFmtId="0" fontId="39" fillId="36" borderId="0" xfId="0" applyFont="1" applyFill="1" applyAlignment="1">
      <alignment horizontal="center"/>
    </xf>
    <xf numFmtId="49" fontId="72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48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49" xfId="0" applyNumberFormat="1" applyFont="1" applyFill="1" applyBorder="1" applyAlignment="1" applyProtection="1">
      <alignment horizontal="center" vertical="center" wrapText="1"/>
      <protection locked="0"/>
    </xf>
    <xf numFmtId="49" fontId="67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46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50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51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42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41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44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52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31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53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73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/>
    </xf>
    <xf numFmtId="49" fontId="73" fillId="35" borderId="42" xfId="0" applyNumberFormat="1" applyFont="1" applyFill="1" applyBorder="1" applyAlignment="1" applyProtection="1">
      <alignment horizontal="center" vertical="center" wrapText="1"/>
      <protection locked="0"/>
    </xf>
    <xf numFmtId="49" fontId="73" fillId="35" borderId="44" xfId="0" applyNumberFormat="1" applyFont="1" applyFill="1" applyBorder="1" applyAlignment="1" applyProtection="1">
      <alignment horizontal="center" vertical="center" wrapText="1"/>
      <protection locked="0"/>
    </xf>
    <xf numFmtId="49" fontId="73" fillId="35" borderId="41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42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44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41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35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48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4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wrapText="1"/>
    </xf>
    <xf numFmtId="49" fontId="72" fillId="37" borderId="33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34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31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32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52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53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46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50" xfId="0" applyNumberFormat="1" applyFont="1" applyFill="1" applyBorder="1" applyAlignment="1" applyProtection="1">
      <alignment horizontal="center" vertical="center" wrapText="1"/>
      <protection locked="0"/>
    </xf>
    <xf numFmtId="49" fontId="72" fillId="37" borderId="51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54" xfId="0" applyNumberFormat="1" applyFont="1" applyBorder="1" applyAlignment="1">
      <alignment horizontal="right" vertical="center"/>
    </xf>
    <xf numFmtId="3" fontId="55" fillId="0" borderId="26" xfId="0" applyNumberFormat="1" applyFont="1" applyBorder="1" applyAlignment="1">
      <alignment horizontal="right" vertical="center"/>
    </xf>
    <xf numFmtId="3" fontId="55" fillId="0" borderId="55" xfId="0" applyNumberFormat="1" applyFont="1" applyBorder="1" applyAlignment="1">
      <alignment horizontal="right" vertical="center"/>
    </xf>
    <xf numFmtId="0" fontId="27" fillId="0" borderId="42" xfId="0" applyFont="1" applyBorder="1" applyAlignment="1">
      <alignment horizontal="left" vertical="center"/>
    </xf>
    <xf numFmtId="49" fontId="53" fillId="0" borderId="56" xfId="0" applyNumberFormat="1" applyFont="1" applyBorder="1" applyAlignment="1">
      <alignment horizontal="center" vertical="center"/>
    </xf>
    <xf numFmtId="49" fontId="53" fillId="0" borderId="57" xfId="0" applyNumberFormat="1" applyFont="1" applyBorder="1" applyAlignment="1">
      <alignment horizontal="center" vertical="center"/>
    </xf>
    <xf numFmtId="49" fontId="53" fillId="0" borderId="58" xfId="0" applyNumberFormat="1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3" fontId="36" fillId="0" borderId="33" xfId="0" applyNumberFormat="1" applyFont="1" applyBorder="1" applyAlignment="1">
      <alignment horizontal="right" vertical="center"/>
    </xf>
    <xf numFmtId="0" fontId="54" fillId="0" borderId="54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4" fillId="0" borderId="55" xfId="0" applyFont="1" applyBorder="1" applyAlignment="1">
      <alignment horizontal="left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49" fontId="53" fillId="0" borderId="26" xfId="0" applyNumberFormat="1" applyFont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50" fillId="0" borderId="54" xfId="0" applyFont="1" applyBorder="1" applyAlignment="1">
      <alignment horizontal="center" vertical="center" wrapText="1"/>
    </xf>
    <xf numFmtId="3" fontId="55" fillId="0" borderId="42" xfId="0" applyNumberFormat="1" applyFont="1" applyBorder="1" applyAlignment="1">
      <alignment horizontal="right" vertical="center"/>
    </xf>
    <xf numFmtId="49" fontId="53" fillId="0" borderId="42" xfId="0" applyNumberFormat="1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49" fontId="53" fillId="0" borderId="54" xfId="0" applyNumberFormat="1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center" wrapText="1"/>
    </xf>
    <xf numFmtId="3" fontId="55" fillId="0" borderId="0" xfId="0" applyNumberFormat="1" applyFont="1" applyAlignment="1">
      <alignment/>
    </xf>
    <xf numFmtId="0" fontId="52" fillId="34" borderId="26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3" fontId="36" fillId="33" borderId="61" xfId="0" applyNumberFormat="1" applyFont="1" applyFill="1" applyBorder="1" applyAlignment="1">
      <alignment horizontal="right" vertical="center"/>
    </xf>
    <xf numFmtId="3" fontId="36" fillId="33" borderId="62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2" fillId="33" borderId="61" xfId="0" applyNumberFormat="1" applyFont="1" applyFill="1" applyBorder="1" applyAlignment="1">
      <alignment horizontal="center" vertical="center"/>
    </xf>
    <xf numFmtId="3" fontId="2" fillId="33" borderId="62" xfId="0" applyNumberFormat="1" applyFont="1" applyFill="1" applyBorder="1" applyAlignment="1">
      <alignment horizontal="center" vertical="center"/>
    </xf>
    <xf numFmtId="3" fontId="12" fillId="0" borderId="26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  <xf numFmtId="3" fontId="12" fillId="0" borderId="54" xfId="0" applyNumberFormat="1" applyFont="1" applyBorder="1" applyAlignment="1">
      <alignment horizontal="right" vertical="center"/>
    </xf>
    <xf numFmtId="3" fontId="12" fillId="0" borderId="55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3" fontId="12" fillId="0" borderId="42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3" fontId="12" fillId="0" borderId="26" xfId="0" applyNumberFormat="1" applyFont="1" applyBorder="1" applyAlignment="1">
      <alignment horizontal="right" vertical="center" wrapText="1"/>
    </xf>
    <xf numFmtId="3" fontId="12" fillId="0" borderId="42" xfId="0" applyNumberFormat="1" applyFont="1" applyBorder="1" applyAlignment="1">
      <alignment horizontal="right" vertical="center"/>
    </xf>
    <xf numFmtId="0" fontId="63" fillId="0" borderId="0" xfId="0" applyFont="1" applyAlignment="1">
      <alignment vertical="top"/>
    </xf>
    <xf numFmtId="0" fontId="10" fillId="34" borderId="26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 wrapText="1"/>
    </xf>
    <xf numFmtId="49" fontId="12" fillId="0" borderId="42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3" fontId="12" fillId="0" borderId="54" xfId="0" applyNumberFormat="1" applyFont="1" applyBorder="1" applyAlignment="1">
      <alignment horizontal="right" vertical="center"/>
    </xf>
    <xf numFmtId="3" fontId="12" fillId="0" borderId="55" xfId="0" applyNumberFormat="1" applyFont="1" applyBorder="1" applyAlignment="1">
      <alignment horizontal="right" vertical="center"/>
    </xf>
    <xf numFmtId="49" fontId="12" fillId="0" borderId="56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14" fillId="0" borderId="15" xfId="52" applyFont="1" applyBorder="1" applyAlignment="1">
      <alignment horizontal="center" vertical="center" wrapText="1"/>
      <protection/>
    </xf>
    <xf numFmtId="0" fontId="14" fillId="0" borderId="13" xfId="52" applyFont="1" applyBorder="1" applyAlignment="1">
      <alignment horizontal="center" vertical="center" wrapText="1"/>
      <protection/>
    </xf>
    <xf numFmtId="0" fontId="14" fillId="0" borderId="14" xfId="52" applyFont="1" applyBorder="1" applyAlignment="1">
      <alignment horizontal="center" vertical="center" wrapText="1"/>
      <protection/>
    </xf>
    <xf numFmtId="0" fontId="22" fillId="0" borderId="15" xfId="52" applyFont="1" applyBorder="1" applyAlignment="1">
      <alignment horizontal="center" vertical="center" wrapText="1"/>
      <protection/>
    </xf>
    <xf numFmtId="0" fontId="22" fillId="0" borderId="13" xfId="52" applyFont="1" applyBorder="1" applyAlignment="1">
      <alignment horizontal="center" vertical="center" wrapText="1"/>
      <protection/>
    </xf>
    <xf numFmtId="0" fontId="22" fillId="0" borderId="14" xfId="52" applyFont="1" applyBorder="1" applyAlignment="1">
      <alignment horizontal="center" vertical="center" wrapText="1"/>
      <protection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5" fillId="0" borderId="13" xfId="52" applyFont="1" applyBorder="1" applyAlignment="1">
      <alignment horizontal="left" vertical="top" wrapText="1"/>
      <protection/>
    </xf>
    <xf numFmtId="0" fontId="65" fillId="0" borderId="14" xfId="52" applyFont="1" applyBorder="1" applyAlignment="1">
      <alignment horizontal="left" vertical="top" wrapText="1"/>
      <protection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9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75" fillId="38" borderId="65" xfId="0" applyFont="1" applyFill="1" applyBorder="1" applyAlignment="1">
      <alignment horizontal="center" vertical="center" wrapText="1"/>
    </xf>
    <xf numFmtId="0" fontId="75" fillId="38" borderId="44" xfId="0" applyFont="1" applyFill="1" applyBorder="1" applyAlignment="1">
      <alignment horizontal="center" vertical="center" wrapText="1"/>
    </xf>
    <xf numFmtId="0" fontId="75" fillId="38" borderId="41" xfId="0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/>
    </xf>
    <xf numFmtId="49" fontId="73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74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46" fillId="38" borderId="65" xfId="0" applyFont="1" applyFill="1" applyBorder="1" applyAlignment="1">
      <alignment horizontal="center" vertical="center" wrapText="1"/>
    </xf>
    <xf numFmtId="0" fontId="46" fillId="38" borderId="44" xfId="0" applyFont="1" applyFill="1" applyBorder="1" applyAlignment="1">
      <alignment horizontal="center" vertical="center" wrapText="1"/>
    </xf>
    <xf numFmtId="0" fontId="46" fillId="38" borderId="41" xfId="0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14" xfId="0" applyNumberFormat="1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/>
    </xf>
    <xf numFmtId="0" fontId="33" fillId="33" borderId="17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 vertical="center"/>
    </xf>
    <xf numFmtId="3" fontId="29" fillId="0" borderId="14" xfId="0" applyNumberFormat="1" applyFont="1" applyBorder="1" applyAlignment="1">
      <alignment horizontal="right" vertical="center"/>
    </xf>
    <xf numFmtId="0" fontId="33" fillId="0" borderId="15" xfId="0" applyFont="1" applyBorder="1" applyAlignment="1">
      <alignment horizontal="center" vertical="top"/>
    </xf>
    <xf numFmtId="0" fontId="33" fillId="0" borderId="13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top"/>
    </xf>
    <xf numFmtId="0" fontId="29" fillId="0" borderId="22" xfId="0" applyFont="1" applyBorder="1" applyAlignment="1">
      <alignment horizontal="center" vertical="top" wrapText="1"/>
    </xf>
    <xf numFmtId="0" fontId="29" fillId="0" borderId="23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0" fontId="29" fillId="0" borderId="13" xfId="0" applyFont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zoomScaleSheetLayoutView="75" zoomScalePageLayoutView="0" workbookViewId="0" topLeftCell="A1">
      <selection activeCell="H5" sqref="H5"/>
    </sheetView>
  </sheetViews>
  <sheetFormatPr defaultColWidth="9.00390625" defaultRowHeight="12.75" outlineLevelRow="1"/>
  <cols>
    <col min="1" max="1" width="5.875" style="0" customWidth="1"/>
    <col min="2" max="2" width="7.125" style="0" customWidth="1"/>
    <col min="3" max="3" width="6.00390625" style="0" customWidth="1"/>
    <col min="4" max="4" width="52.00390625" style="0" customWidth="1"/>
    <col min="5" max="5" width="12.875" style="0" customWidth="1"/>
    <col min="6" max="6" width="13.75390625" style="0" customWidth="1"/>
  </cols>
  <sheetData>
    <row r="1" spans="1:6" ht="14.25" customHeight="1">
      <c r="A1" s="295"/>
      <c r="B1" s="295"/>
      <c r="C1" s="296"/>
      <c r="D1" s="297"/>
      <c r="E1" s="286" t="s">
        <v>418</v>
      </c>
      <c r="F1" s="294"/>
    </row>
    <row r="2" spans="1:6" ht="14.25" customHeight="1">
      <c r="A2" s="295"/>
      <c r="B2" s="295"/>
      <c r="C2" s="296"/>
      <c r="D2" s="298"/>
      <c r="E2" s="286" t="s">
        <v>791</v>
      </c>
      <c r="F2" s="294"/>
    </row>
    <row r="3" spans="1:6" s="7" customFormat="1" ht="14.25" customHeight="1">
      <c r="A3" s="295"/>
      <c r="B3" s="295"/>
      <c r="C3" s="296"/>
      <c r="D3" s="298"/>
      <c r="E3" s="286" t="s">
        <v>419</v>
      </c>
      <c r="F3" s="298"/>
    </row>
    <row r="4" spans="1:6" s="5" customFormat="1" ht="13.5" customHeight="1">
      <c r="A4" s="295"/>
      <c r="B4" s="295"/>
      <c r="C4" s="296"/>
      <c r="D4" s="298"/>
      <c r="E4" s="287" t="s">
        <v>792</v>
      </c>
      <c r="F4" s="299"/>
    </row>
    <row r="5" spans="1:5" ht="10.5" customHeight="1">
      <c r="A5" s="34"/>
      <c r="B5" s="34"/>
      <c r="C5" s="34"/>
      <c r="D5" s="33"/>
      <c r="E5" s="36"/>
    </row>
    <row r="6" spans="1:5" ht="15" customHeight="1">
      <c r="A6" s="565" t="s">
        <v>659</v>
      </c>
      <c r="B6" s="565"/>
      <c r="C6" s="565"/>
      <c r="D6" s="565"/>
      <c r="E6" s="565"/>
    </row>
    <row r="7" spans="1:6" ht="12" customHeight="1">
      <c r="A7" s="37"/>
      <c r="B7" s="37"/>
      <c r="C7" s="37"/>
      <c r="D7" s="38"/>
      <c r="E7" s="39"/>
      <c r="F7" s="55" t="s">
        <v>331</v>
      </c>
    </row>
    <row r="8" spans="1:6" ht="27.75" customHeight="1">
      <c r="A8" s="88" t="s">
        <v>320</v>
      </c>
      <c r="B8" s="89" t="s">
        <v>321</v>
      </c>
      <c r="C8" s="90" t="s">
        <v>322</v>
      </c>
      <c r="D8" s="91" t="s">
        <v>323</v>
      </c>
      <c r="E8" s="92" t="s">
        <v>348</v>
      </c>
      <c r="F8" s="92" t="s">
        <v>349</v>
      </c>
    </row>
    <row r="9" spans="1:6" ht="19.5" customHeight="1">
      <c r="A9" s="40">
        <v>1</v>
      </c>
      <c r="B9" s="41">
        <v>2</v>
      </c>
      <c r="C9" s="42">
        <v>3</v>
      </c>
      <c r="D9" s="43">
        <v>4</v>
      </c>
      <c r="E9" s="44">
        <v>5</v>
      </c>
      <c r="F9" s="44">
        <v>6</v>
      </c>
    </row>
    <row r="10" spans="1:6" ht="22.5" customHeight="1">
      <c r="A10" s="66" t="s">
        <v>420</v>
      </c>
      <c r="B10" s="67"/>
      <c r="C10" s="67"/>
      <c r="D10" s="189" t="s">
        <v>421</v>
      </c>
      <c r="E10" s="190">
        <f>E11</f>
        <v>5000</v>
      </c>
      <c r="F10" s="190">
        <f>F11</f>
        <v>0</v>
      </c>
    </row>
    <row r="11" spans="1:6" s="6" customFormat="1" ht="22.5" customHeight="1">
      <c r="A11" s="46"/>
      <c r="B11" s="75" t="s">
        <v>422</v>
      </c>
      <c r="C11" s="75"/>
      <c r="D11" s="49" t="s">
        <v>423</v>
      </c>
      <c r="E11" s="74">
        <f>E12</f>
        <v>5000</v>
      </c>
      <c r="F11" s="74">
        <f>F12</f>
        <v>0</v>
      </c>
    </row>
    <row r="12" spans="1:8" ht="51.75" customHeight="1">
      <c r="A12" s="47"/>
      <c r="B12" s="76"/>
      <c r="C12" s="77" t="s">
        <v>424</v>
      </c>
      <c r="D12" s="49" t="s">
        <v>425</v>
      </c>
      <c r="E12" s="74">
        <v>5000</v>
      </c>
      <c r="F12" s="70"/>
      <c r="H12" s="421"/>
    </row>
    <row r="13" spans="1:6" ht="16.5" hidden="1" outlineLevel="1">
      <c r="A13" s="45" t="s">
        <v>426</v>
      </c>
      <c r="B13" s="73"/>
      <c r="C13" s="73"/>
      <c r="D13" s="60" t="s">
        <v>427</v>
      </c>
      <c r="E13" s="68">
        <f>E14</f>
        <v>0</v>
      </c>
      <c r="F13" s="68">
        <f>F14</f>
        <v>0</v>
      </c>
    </row>
    <row r="14" spans="1:6" ht="16.5" hidden="1" outlineLevel="1">
      <c r="A14" s="46"/>
      <c r="B14" s="75" t="s">
        <v>428</v>
      </c>
      <c r="C14" s="77"/>
      <c r="D14" s="61" t="s">
        <v>429</v>
      </c>
      <c r="E14" s="74">
        <f>E15</f>
        <v>0</v>
      </c>
      <c r="F14" s="74">
        <f>F15</f>
        <v>0</v>
      </c>
    </row>
    <row r="15" spans="1:6" ht="45.75" customHeight="1" hidden="1" outlineLevel="1">
      <c r="A15" s="47"/>
      <c r="B15" s="76"/>
      <c r="C15" s="77" t="s">
        <v>424</v>
      </c>
      <c r="D15" s="49" t="s">
        <v>425</v>
      </c>
      <c r="E15" s="74"/>
      <c r="F15" s="70"/>
    </row>
    <row r="16" spans="1:6" s="69" customFormat="1" ht="30" customHeight="1" collapsed="1">
      <c r="A16" s="66" t="s">
        <v>430</v>
      </c>
      <c r="B16" s="73"/>
      <c r="C16" s="73"/>
      <c r="D16" s="189" t="s">
        <v>431</v>
      </c>
      <c r="E16" s="190">
        <f>E17</f>
        <v>312500</v>
      </c>
      <c r="F16" s="190">
        <f>F17</f>
        <v>6026452</v>
      </c>
    </row>
    <row r="17" spans="1:6" ht="18" customHeight="1">
      <c r="A17" s="46"/>
      <c r="B17" s="75" t="s">
        <v>432</v>
      </c>
      <c r="C17" s="77"/>
      <c r="D17" s="61" t="s">
        <v>433</v>
      </c>
      <c r="E17" s="74">
        <f>SUM(E18:E27)</f>
        <v>312500</v>
      </c>
      <c r="F17" s="74">
        <f>SUM(F18:F27)</f>
        <v>6026452</v>
      </c>
    </row>
    <row r="18" spans="1:6" ht="18.75" customHeight="1" hidden="1" outlineLevel="1">
      <c r="A18" s="46"/>
      <c r="B18" s="78"/>
      <c r="C18" s="77" t="s">
        <v>434</v>
      </c>
      <c r="D18" s="61" t="s">
        <v>435</v>
      </c>
      <c r="E18" s="74"/>
      <c r="F18" s="70"/>
    </row>
    <row r="19" spans="1:6" ht="65.25" customHeight="1" collapsed="1">
      <c r="A19" s="46"/>
      <c r="B19" s="78"/>
      <c r="C19" s="77" t="s">
        <v>492</v>
      </c>
      <c r="D19" s="61" t="s">
        <v>493</v>
      </c>
      <c r="E19" s="74">
        <v>3400</v>
      </c>
      <c r="F19" s="70"/>
    </row>
    <row r="20" spans="1:6" ht="17.25" customHeight="1" hidden="1" outlineLevel="1">
      <c r="A20" s="46"/>
      <c r="B20" s="78"/>
      <c r="C20" s="77" t="s">
        <v>573</v>
      </c>
      <c r="D20" s="61" t="s">
        <v>574</v>
      </c>
      <c r="E20" s="74"/>
      <c r="F20" s="70"/>
    </row>
    <row r="21" spans="1:6" ht="18" customHeight="1" collapsed="1">
      <c r="A21" s="46"/>
      <c r="B21" s="78"/>
      <c r="C21" s="77" t="s">
        <v>436</v>
      </c>
      <c r="D21" s="61" t="s">
        <v>484</v>
      </c>
      <c r="E21" s="74">
        <v>9000</v>
      </c>
      <c r="F21" s="70"/>
    </row>
    <row r="22" spans="1:6" ht="18" customHeight="1">
      <c r="A22" s="46"/>
      <c r="B22" s="78"/>
      <c r="C22" s="77" t="s">
        <v>485</v>
      </c>
      <c r="D22" s="61" t="s">
        <v>486</v>
      </c>
      <c r="E22" s="74">
        <v>100</v>
      </c>
      <c r="F22" s="70"/>
    </row>
    <row r="23" spans="1:6" ht="48.75" customHeight="1">
      <c r="A23" s="46"/>
      <c r="B23" s="78"/>
      <c r="C23" s="77" t="s">
        <v>565</v>
      </c>
      <c r="D23" s="61" t="s">
        <v>566</v>
      </c>
      <c r="E23" s="74">
        <v>300000</v>
      </c>
      <c r="F23" s="70"/>
    </row>
    <row r="24" spans="1:6" ht="49.5" customHeight="1">
      <c r="A24" s="46"/>
      <c r="B24" s="78"/>
      <c r="C24" s="77" t="s">
        <v>174</v>
      </c>
      <c r="D24" s="496" t="s">
        <v>175</v>
      </c>
      <c r="E24" s="74"/>
      <c r="F24" s="70">
        <v>739158</v>
      </c>
    </row>
    <row r="25" spans="1:9" ht="51" customHeight="1">
      <c r="A25" s="46"/>
      <c r="B25" s="78"/>
      <c r="C25" s="77" t="s">
        <v>747</v>
      </c>
      <c r="D25" s="61" t="s">
        <v>748</v>
      </c>
      <c r="E25" s="74"/>
      <c r="F25" s="70">
        <v>2437294</v>
      </c>
      <c r="I25" s="421"/>
    </row>
    <row r="26" spans="1:6" ht="36" customHeight="1">
      <c r="A26" s="46"/>
      <c r="B26" s="78"/>
      <c r="C26" s="77" t="s">
        <v>749</v>
      </c>
      <c r="D26" s="61" t="s">
        <v>750</v>
      </c>
      <c r="E26" s="74"/>
      <c r="F26" s="70">
        <v>2850000</v>
      </c>
    </row>
    <row r="27" spans="1:6" ht="63" hidden="1" outlineLevel="1">
      <c r="A27" s="46"/>
      <c r="B27" s="76"/>
      <c r="C27" s="77" t="s">
        <v>241</v>
      </c>
      <c r="D27" s="61" t="s">
        <v>487</v>
      </c>
      <c r="E27" s="74"/>
      <c r="F27" s="70"/>
    </row>
    <row r="28" spans="1:6" ht="31.5" customHeight="1" collapsed="1">
      <c r="A28" s="66" t="s">
        <v>488</v>
      </c>
      <c r="B28" s="97"/>
      <c r="C28" s="73"/>
      <c r="D28" s="191" t="s">
        <v>489</v>
      </c>
      <c r="E28" s="190">
        <f>E29</f>
        <v>456126</v>
      </c>
      <c r="F28" s="190">
        <f>F29</f>
        <v>1600000</v>
      </c>
    </row>
    <row r="29" spans="1:6" ht="17.25" customHeight="1">
      <c r="A29" s="57"/>
      <c r="B29" s="75" t="s">
        <v>490</v>
      </c>
      <c r="C29" s="79"/>
      <c r="D29" s="192" t="s">
        <v>491</v>
      </c>
      <c r="E29" s="138">
        <f>SUM(E30:E37)</f>
        <v>456126</v>
      </c>
      <c r="F29" s="138">
        <f>SUM(F30:F37)</f>
        <v>1600000</v>
      </c>
    </row>
    <row r="30" spans="1:10" ht="66" customHeight="1">
      <c r="A30" s="57"/>
      <c r="B30" s="78"/>
      <c r="C30" s="79" t="s">
        <v>492</v>
      </c>
      <c r="D30" s="61" t="s">
        <v>493</v>
      </c>
      <c r="E30" s="74">
        <v>291126</v>
      </c>
      <c r="F30" s="70"/>
      <c r="J30" s="421"/>
    </row>
    <row r="31" spans="1:6" ht="33.75" customHeight="1" hidden="1" outlineLevel="1">
      <c r="A31" s="57"/>
      <c r="B31" s="78"/>
      <c r="C31" s="79" t="s">
        <v>494</v>
      </c>
      <c r="D31" s="61" t="s">
        <v>495</v>
      </c>
      <c r="E31" s="74"/>
      <c r="F31" s="70"/>
    </row>
    <row r="32" spans="1:6" ht="21" customHeight="1" hidden="1" outlineLevel="1" collapsed="1">
      <c r="A32" s="57"/>
      <c r="B32" s="78"/>
      <c r="C32" s="79" t="s">
        <v>573</v>
      </c>
      <c r="D32" s="61" t="s">
        <v>574</v>
      </c>
      <c r="E32" s="74"/>
      <c r="F32" s="70"/>
    </row>
    <row r="33" spans="1:6" ht="18.75" customHeight="1" hidden="1" outlineLevel="1">
      <c r="A33" s="57"/>
      <c r="B33" s="78"/>
      <c r="C33" s="79" t="s">
        <v>436</v>
      </c>
      <c r="D33" s="61" t="s">
        <v>484</v>
      </c>
      <c r="E33" s="74"/>
      <c r="F33" s="70"/>
    </row>
    <row r="34" spans="1:6" ht="16.5" hidden="1" outlineLevel="1">
      <c r="A34" s="57"/>
      <c r="B34" s="78"/>
      <c r="C34" s="79" t="s">
        <v>485</v>
      </c>
      <c r="D34" s="61" t="s">
        <v>486</v>
      </c>
      <c r="E34" s="74"/>
      <c r="F34" s="70"/>
    </row>
    <row r="35" spans="1:6" ht="48" customHeight="1" collapsed="1">
      <c r="A35" s="57"/>
      <c r="B35" s="78"/>
      <c r="C35" s="79" t="s">
        <v>424</v>
      </c>
      <c r="D35" s="63" t="s">
        <v>425</v>
      </c>
      <c r="E35" s="74">
        <v>40000</v>
      </c>
      <c r="F35" s="70"/>
    </row>
    <row r="36" spans="1:6" ht="49.5" customHeight="1">
      <c r="A36" s="566"/>
      <c r="B36" s="78"/>
      <c r="C36" s="79" t="s">
        <v>496</v>
      </c>
      <c r="D36" s="61" t="s">
        <v>497</v>
      </c>
      <c r="E36" s="74">
        <v>125000</v>
      </c>
      <c r="F36" s="70"/>
    </row>
    <row r="37" spans="1:6" ht="46.5" customHeight="1">
      <c r="A37" s="567"/>
      <c r="B37" s="76"/>
      <c r="C37" s="77" t="s">
        <v>174</v>
      </c>
      <c r="D37" s="517" t="s">
        <v>175</v>
      </c>
      <c r="E37" s="74"/>
      <c r="F37" s="70">
        <v>1600000</v>
      </c>
    </row>
    <row r="38" spans="1:6" ht="33.75" customHeight="1">
      <c r="A38" s="66" t="s">
        <v>498</v>
      </c>
      <c r="B38" s="73"/>
      <c r="C38" s="73"/>
      <c r="D38" s="191" t="s">
        <v>499</v>
      </c>
      <c r="E38" s="190">
        <f>E39+E41+E43</f>
        <v>452350</v>
      </c>
      <c r="F38" s="190">
        <f>F39+F41+F43</f>
        <v>6000</v>
      </c>
    </row>
    <row r="39" spans="1:6" ht="34.5" customHeight="1">
      <c r="A39" s="46"/>
      <c r="B39" s="75" t="s">
        <v>500</v>
      </c>
      <c r="C39" s="77"/>
      <c r="D39" s="61" t="s">
        <v>501</v>
      </c>
      <c r="E39" s="74">
        <f>E40</f>
        <v>130000</v>
      </c>
      <c r="F39" s="74">
        <f>F40</f>
        <v>0</v>
      </c>
    </row>
    <row r="40" spans="1:6" ht="48" customHeight="1">
      <c r="A40" s="46"/>
      <c r="B40" s="76"/>
      <c r="C40" s="77" t="s">
        <v>424</v>
      </c>
      <c r="D40" s="63" t="s">
        <v>425</v>
      </c>
      <c r="E40" s="74">
        <v>130000</v>
      </c>
      <c r="F40" s="70"/>
    </row>
    <row r="41" spans="1:6" ht="31.5">
      <c r="A41" s="46"/>
      <c r="B41" s="75" t="s">
        <v>502</v>
      </c>
      <c r="C41" s="77"/>
      <c r="D41" s="61" t="s">
        <v>215</v>
      </c>
      <c r="E41" s="74">
        <f>E42</f>
        <v>15000</v>
      </c>
      <c r="F41" s="74">
        <f>F42</f>
        <v>0</v>
      </c>
    </row>
    <row r="42" spans="1:6" ht="47.25">
      <c r="A42" s="46"/>
      <c r="B42" s="76"/>
      <c r="C42" s="77" t="s">
        <v>424</v>
      </c>
      <c r="D42" s="63" t="s">
        <v>425</v>
      </c>
      <c r="E42" s="74">
        <v>15000</v>
      </c>
      <c r="F42" s="70"/>
    </row>
    <row r="43" spans="1:6" ht="18" customHeight="1">
      <c r="A43" s="46"/>
      <c r="B43" s="75" t="s">
        <v>503</v>
      </c>
      <c r="C43" s="77"/>
      <c r="D43" s="61" t="s">
        <v>504</v>
      </c>
      <c r="E43" s="74">
        <f>SUM(E44:E48)</f>
        <v>307350</v>
      </c>
      <c r="F43" s="74">
        <f>SUM(F44:F48)</f>
        <v>6000</v>
      </c>
    </row>
    <row r="44" spans="1:6" ht="16.5">
      <c r="A44" s="46"/>
      <c r="B44" s="78"/>
      <c r="C44" s="77" t="s">
        <v>434</v>
      </c>
      <c r="D44" s="61" t="s">
        <v>435</v>
      </c>
      <c r="E44" s="74">
        <v>100</v>
      </c>
      <c r="F44" s="70"/>
    </row>
    <row r="45" spans="1:6" ht="19.5" customHeight="1">
      <c r="A45" s="46"/>
      <c r="B45" s="78"/>
      <c r="C45" s="77" t="s">
        <v>436</v>
      </c>
      <c r="D45" s="61" t="s">
        <v>484</v>
      </c>
      <c r="E45" s="74">
        <v>200</v>
      </c>
      <c r="F45" s="70"/>
    </row>
    <row r="46" spans="1:6" ht="19.5" customHeight="1">
      <c r="A46" s="46"/>
      <c r="B46" s="78"/>
      <c r="C46" s="77" t="s">
        <v>485</v>
      </c>
      <c r="D46" s="61" t="s">
        <v>486</v>
      </c>
      <c r="E46" s="74">
        <v>50</v>
      </c>
      <c r="F46" s="70"/>
    </row>
    <row r="47" spans="1:6" ht="54" customHeight="1">
      <c r="A47" s="46"/>
      <c r="B47" s="78"/>
      <c r="C47" s="77" t="s">
        <v>424</v>
      </c>
      <c r="D47" s="63" t="s">
        <v>425</v>
      </c>
      <c r="E47" s="74">
        <v>307000</v>
      </c>
      <c r="F47" s="70"/>
    </row>
    <row r="48" spans="1:6" ht="63.75" customHeight="1">
      <c r="A48" s="46"/>
      <c r="B48" s="78"/>
      <c r="C48" s="77" t="s">
        <v>639</v>
      </c>
      <c r="D48" s="63" t="s">
        <v>700</v>
      </c>
      <c r="E48" s="74"/>
      <c r="F48" s="70">
        <v>6000</v>
      </c>
    </row>
    <row r="49" spans="1:6" ht="36.75" customHeight="1">
      <c r="A49" s="66" t="s">
        <v>505</v>
      </c>
      <c r="B49" s="73"/>
      <c r="C49" s="73"/>
      <c r="D49" s="191" t="s">
        <v>506</v>
      </c>
      <c r="E49" s="190">
        <f>E50+E52+E60</f>
        <v>271685</v>
      </c>
      <c r="F49" s="190">
        <f>F50+F52+F60</f>
        <v>246676</v>
      </c>
    </row>
    <row r="50" spans="1:6" ht="16.5">
      <c r="A50" s="46"/>
      <c r="B50" s="75" t="s">
        <v>507</v>
      </c>
      <c r="C50" s="77"/>
      <c r="D50" s="61" t="s">
        <v>508</v>
      </c>
      <c r="E50" s="74">
        <f>SUM(E51)</f>
        <v>188845</v>
      </c>
      <c r="F50" s="74">
        <f>SUM(F51)</f>
        <v>0</v>
      </c>
    </row>
    <row r="51" spans="1:6" ht="48" customHeight="1">
      <c r="A51" s="46"/>
      <c r="B51" s="78"/>
      <c r="C51" s="77" t="s">
        <v>424</v>
      </c>
      <c r="D51" s="63" t="s">
        <v>425</v>
      </c>
      <c r="E51" s="74">
        <v>188845</v>
      </c>
      <c r="F51" s="70"/>
    </row>
    <row r="52" spans="1:6" ht="18.75" customHeight="1">
      <c r="A52" s="57"/>
      <c r="B52" s="75" t="s">
        <v>509</v>
      </c>
      <c r="C52" s="79"/>
      <c r="D52" s="61" t="s">
        <v>510</v>
      </c>
      <c r="E52" s="74">
        <f>SUM(E53:E59)</f>
        <v>27840</v>
      </c>
      <c r="F52" s="74">
        <f>SUM(F53:F59)</f>
        <v>246676</v>
      </c>
    </row>
    <row r="53" spans="1:6" ht="18.75" customHeight="1" hidden="1" outlineLevel="1">
      <c r="A53" s="57"/>
      <c r="B53" s="78"/>
      <c r="C53" s="79" t="s">
        <v>511</v>
      </c>
      <c r="D53" s="61" t="s">
        <v>512</v>
      </c>
      <c r="E53" s="74"/>
      <c r="F53" s="70"/>
    </row>
    <row r="54" spans="1:6" ht="18" customHeight="1" collapsed="1">
      <c r="A54" s="57"/>
      <c r="B54" s="78"/>
      <c r="C54" s="79" t="s">
        <v>434</v>
      </c>
      <c r="D54" s="61" t="s">
        <v>435</v>
      </c>
      <c r="E54" s="74">
        <v>4500</v>
      </c>
      <c r="F54" s="70"/>
    </row>
    <row r="55" spans="1:6" ht="19.5" customHeight="1">
      <c r="A55" s="57"/>
      <c r="B55" s="78"/>
      <c r="C55" s="79" t="s">
        <v>516</v>
      </c>
      <c r="D55" s="61" t="s">
        <v>517</v>
      </c>
      <c r="E55" s="74">
        <v>1500</v>
      </c>
      <c r="F55" s="70"/>
    </row>
    <row r="56" spans="1:6" ht="16.5" outlineLevel="1">
      <c r="A56" s="57"/>
      <c r="B56" s="78"/>
      <c r="C56" s="79" t="s">
        <v>436</v>
      </c>
      <c r="D56" s="61" t="s">
        <v>484</v>
      </c>
      <c r="E56" s="74">
        <v>10000</v>
      </c>
      <c r="F56" s="70"/>
    </row>
    <row r="57" spans="1:6" ht="18" customHeight="1">
      <c r="A57" s="57"/>
      <c r="B57" s="78"/>
      <c r="C57" s="79" t="s">
        <v>485</v>
      </c>
      <c r="D57" s="61" t="s">
        <v>486</v>
      </c>
      <c r="E57" s="74">
        <v>6500</v>
      </c>
      <c r="F57" s="70"/>
    </row>
    <row r="58" spans="1:6" ht="48" customHeight="1">
      <c r="A58" s="57"/>
      <c r="B58" s="78"/>
      <c r="C58" s="77" t="s">
        <v>636</v>
      </c>
      <c r="D58" s="63" t="s">
        <v>212</v>
      </c>
      <c r="E58" s="74">
        <v>5340</v>
      </c>
      <c r="F58" s="70"/>
    </row>
    <row r="59" spans="1:6" ht="46.5" customHeight="1" outlineLevel="1">
      <c r="A59" s="57"/>
      <c r="B59" s="76"/>
      <c r="C59" s="77" t="s">
        <v>174</v>
      </c>
      <c r="D59" s="496" t="s">
        <v>175</v>
      </c>
      <c r="E59" s="74"/>
      <c r="F59" s="70">
        <v>246676</v>
      </c>
    </row>
    <row r="60" spans="1:6" ht="18" customHeight="1">
      <c r="A60" s="46"/>
      <c r="B60" s="75" t="s">
        <v>518</v>
      </c>
      <c r="C60" s="77"/>
      <c r="D60" s="61" t="s">
        <v>710</v>
      </c>
      <c r="E60" s="74">
        <f>SUM(E61:E62)</f>
        <v>55000</v>
      </c>
      <c r="F60" s="74">
        <f>SUM(F61:F62)</f>
        <v>0</v>
      </c>
    </row>
    <row r="61" spans="1:6" ht="46.5" customHeight="1">
      <c r="A61" s="46"/>
      <c r="B61" s="78"/>
      <c r="C61" s="77" t="s">
        <v>424</v>
      </c>
      <c r="D61" s="63" t="s">
        <v>425</v>
      </c>
      <c r="E61" s="74">
        <v>25000</v>
      </c>
      <c r="F61" s="74"/>
    </row>
    <row r="62" spans="1:6" ht="50.25" customHeight="1">
      <c r="A62" s="46"/>
      <c r="B62" s="76"/>
      <c r="C62" s="77" t="s">
        <v>637</v>
      </c>
      <c r="D62" s="63" t="s">
        <v>638</v>
      </c>
      <c r="E62" s="74">
        <v>30000</v>
      </c>
      <c r="F62" s="70"/>
    </row>
    <row r="63" spans="1:6" ht="50.25" customHeight="1">
      <c r="A63" s="66" t="s">
        <v>519</v>
      </c>
      <c r="B63" s="73"/>
      <c r="C63" s="72"/>
      <c r="D63" s="191" t="s">
        <v>520</v>
      </c>
      <c r="E63" s="68">
        <f>SUM(E64,E69)</f>
        <v>5547553</v>
      </c>
      <c r="F63" s="68">
        <f>SUM(F64,F69)</f>
        <v>1180000</v>
      </c>
    </row>
    <row r="64" spans="1:6" ht="18" customHeight="1">
      <c r="A64" s="46"/>
      <c r="B64" s="78" t="s">
        <v>521</v>
      </c>
      <c r="C64" s="77"/>
      <c r="D64" s="61" t="s">
        <v>522</v>
      </c>
      <c r="E64" s="74">
        <f>SUM(E65:E68)</f>
        <v>5547553</v>
      </c>
      <c r="F64" s="74">
        <f>SUM(F65:F68)</f>
        <v>1180000</v>
      </c>
    </row>
    <row r="65" spans="1:6" ht="63.75" customHeight="1">
      <c r="A65" s="46"/>
      <c r="B65" s="78"/>
      <c r="C65" s="79" t="s">
        <v>492</v>
      </c>
      <c r="D65" s="61" t="s">
        <v>493</v>
      </c>
      <c r="E65" s="74">
        <v>3000</v>
      </c>
      <c r="F65" s="74"/>
    </row>
    <row r="66" spans="1:6" ht="49.5" customHeight="1">
      <c r="A66" s="46"/>
      <c r="B66" s="78"/>
      <c r="C66" s="79" t="s">
        <v>424</v>
      </c>
      <c r="D66" s="63" t="s">
        <v>425</v>
      </c>
      <c r="E66" s="74">
        <v>5544553</v>
      </c>
      <c r="F66" s="70"/>
    </row>
    <row r="67" spans="1:6" ht="63" customHeight="1">
      <c r="A67" s="46"/>
      <c r="B67" s="78"/>
      <c r="C67" s="79" t="s">
        <v>639</v>
      </c>
      <c r="D67" s="61" t="s">
        <v>640</v>
      </c>
      <c r="E67" s="74"/>
      <c r="F67" s="70">
        <v>1150000</v>
      </c>
    </row>
    <row r="68" spans="1:6" ht="48" customHeight="1">
      <c r="A68" s="57"/>
      <c r="B68" s="78"/>
      <c r="C68" s="79" t="s">
        <v>241</v>
      </c>
      <c r="D68" s="497" t="s">
        <v>176</v>
      </c>
      <c r="E68" s="74"/>
      <c r="F68" s="70">
        <v>30000</v>
      </c>
    </row>
    <row r="69" spans="1:6" ht="27" customHeight="1" hidden="1" outlineLevel="1">
      <c r="A69" s="57"/>
      <c r="B69" s="75" t="s">
        <v>626</v>
      </c>
      <c r="C69" s="79"/>
      <c r="D69" s="61" t="s">
        <v>627</v>
      </c>
      <c r="E69" s="74">
        <f>E70</f>
        <v>0</v>
      </c>
      <c r="F69" s="70"/>
    </row>
    <row r="70" spans="1:6" ht="33" customHeight="1" hidden="1" outlineLevel="1">
      <c r="A70" s="58"/>
      <c r="B70" s="76"/>
      <c r="C70" s="79" t="s">
        <v>586</v>
      </c>
      <c r="D70" s="61" t="s">
        <v>628</v>
      </c>
      <c r="E70" s="74"/>
      <c r="F70" s="70"/>
    </row>
    <row r="71" spans="1:6" ht="81.75" customHeight="1" collapsed="1">
      <c r="A71" s="66" t="s">
        <v>523</v>
      </c>
      <c r="B71" s="559"/>
      <c r="C71" s="73"/>
      <c r="D71" s="193" t="s">
        <v>524</v>
      </c>
      <c r="E71" s="190">
        <f>SUM(E77,E72)</f>
        <v>10801750</v>
      </c>
      <c r="F71" s="190">
        <f>SUM(F77,F72)</f>
        <v>0</v>
      </c>
    </row>
    <row r="72" spans="1:6" ht="33" customHeight="1">
      <c r="A72" s="319"/>
      <c r="B72" s="75" t="s">
        <v>621</v>
      </c>
      <c r="C72" s="79"/>
      <c r="D72" s="51" t="s">
        <v>623</v>
      </c>
      <c r="E72" s="74">
        <f>SUM(E73:E76)</f>
        <v>1778587</v>
      </c>
      <c r="F72" s="74">
        <f>SUM(F73:F76)</f>
        <v>0</v>
      </c>
    </row>
    <row r="73" spans="1:6" ht="18.75" customHeight="1">
      <c r="A73" s="319"/>
      <c r="B73" s="78"/>
      <c r="C73" s="79" t="s">
        <v>511</v>
      </c>
      <c r="D73" s="61" t="s">
        <v>512</v>
      </c>
      <c r="E73" s="74">
        <v>1622887</v>
      </c>
      <c r="F73" s="70"/>
    </row>
    <row r="74" spans="1:6" ht="48" customHeight="1">
      <c r="A74" s="319"/>
      <c r="B74" s="78"/>
      <c r="C74" s="79" t="s">
        <v>622</v>
      </c>
      <c r="D74" s="61" t="s">
        <v>624</v>
      </c>
      <c r="E74" s="74">
        <v>155000</v>
      </c>
      <c r="F74" s="70"/>
    </row>
    <row r="75" spans="1:6" ht="20.25" customHeight="1">
      <c r="A75" s="319"/>
      <c r="B75" s="78"/>
      <c r="C75" s="79" t="s">
        <v>434</v>
      </c>
      <c r="D75" s="61" t="s">
        <v>435</v>
      </c>
      <c r="E75" s="74">
        <v>400</v>
      </c>
      <c r="F75" s="70"/>
    </row>
    <row r="76" spans="1:6" ht="19.5" customHeight="1">
      <c r="A76" s="319"/>
      <c r="B76" s="76"/>
      <c r="C76" s="79" t="s">
        <v>436</v>
      </c>
      <c r="D76" s="61" t="s">
        <v>484</v>
      </c>
      <c r="E76" s="74">
        <v>300</v>
      </c>
      <c r="F76" s="70"/>
    </row>
    <row r="77" spans="1:6" ht="33.75" customHeight="1">
      <c r="A77" s="46"/>
      <c r="B77" s="78" t="s">
        <v>525</v>
      </c>
      <c r="C77" s="77"/>
      <c r="D77" s="51" t="s">
        <v>526</v>
      </c>
      <c r="E77" s="74">
        <f>SUM(E78:E79)</f>
        <v>9023163</v>
      </c>
      <c r="F77" s="74">
        <f>SUM(F78:F79)</f>
        <v>0</v>
      </c>
    </row>
    <row r="78" spans="1:6" ht="18.75" customHeight="1">
      <c r="A78" s="46"/>
      <c r="B78" s="78"/>
      <c r="C78" s="77" t="s">
        <v>527</v>
      </c>
      <c r="D78" s="61" t="s">
        <v>528</v>
      </c>
      <c r="E78" s="74">
        <v>8673163</v>
      </c>
      <c r="F78" s="70"/>
    </row>
    <row r="79" spans="1:6" ht="18.75" customHeight="1">
      <c r="A79" s="47"/>
      <c r="B79" s="76"/>
      <c r="C79" s="77" t="s">
        <v>529</v>
      </c>
      <c r="D79" s="61" t="s">
        <v>530</v>
      </c>
      <c r="E79" s="74">
        <v>350000</v>
      </c>
      <c r="F79" s="70"/>
    </row>
    <row r="80" spans="1:6" ht="36" customHeight="1">
      <c r="A80" s="66" t="s">
        <v>531</v>
      </c>
      <c r="B80" s="73"/>
      <c r="C80" s="73"/>
      <c r="D80" s="191" t="s">
        <v>532</v>
      </c>
      <c r="E80" s="190">
        <f>E81+E83+E85+E87</f>
        <v>46956487</v>
      </c>
      <c r="F80" s="190">
        <f>F81+F83+F85+F87</f>
        <v>0</v>
      </c>
    </row>
    <row r="81" spans="1:6" ht="34.5" customHeight="1">
      <c r="A81" s="46"/>
      <c r="B81" s="75" t="s">
        <v>533</v>
      </c>
      <c r="C81" s="77"/>
      <c r="D81" s="61" t="s">
        <v>534</v>
      </c>
      <c r="E81" s="74">
        <f>E82</f>
        <v>36920916</v>
      </c>
      <c r="F81" s="74">
        <f>F82</f>
        <v>0</v>
      </c>
    </row>
    <row r="82" spans="1:6" ht="19.5" customHeight="1">
      <c r="A82" s="46"/>
      <c r="B82" s="76"/>
      <c r="C82" s="77" t="s">
        <v>535</v>
      </c>
      <c r="D82" s="61" t="s">
        <v>536</v>
      </c>
      <c r="E82" s="74">
        <v>36920916</v>
      </c>
      <c r="F82" s="70"/>
    </row>
    <row r="83" spans="1:6" ht="18.75" customHeight="1">
      <c r="A83" s="46"/>
      <c r="B83" s="75" t="s">
        <v>537</v>
      </c>
      <c r="C83" s="77"/>
      <c r="D83" s="62" t="s">
        <v>538</v>
      </c>
      <c r="E83" s="74">
        <f>E84</f>
        <v>9511766</v>
      </c>
      <c r="F83" s="74">
        <f>F84</f>
        <v>0</v>
      </c>
    </row>
    <row r="84" spans="1:6" ht="19.5" customHeight="1">
      <c r="A84" s="46"/>
      <c r="B84" s="76"/>
      <c r="C84" s="77" t="s">
        <v>535</v>
      </c>
      <c r="D84" s="61" t="s">
        <v>536</v>
      </c>
      <c r="E84" s="74">
        <v>9511766</v>
      </c>
      <c r="F84" s="70"/>
    </row>
    <row r="85" spans="1:6" ht="19.5" customHeight="1">
      <c r="A85" s="46"/>
      <c r="B85" s="75" t="s">
        <v>539</v>
      </c>
      <c r="C85" s="77"/>
      <c r="D85" s="61" t="s">
        <v>540</v>
      </c>
      <c r="E85" s="74">
        <f>SUM(E86:E86)</f>
        <v>150000</v>
      </c>
      <c r="F85" s="74">
        <f>SUM(F86:F86)</f>
        <v>0</v>
      </c>
    </row>
    <row r="86" spans="1:6" ht="18" customHeight="1">
      <c r="A86" s="46"/>
      <c r="B86" s="78"/>
      <c r="C86" s="77" t="s">
        <v>436</v>
      </c>
      <c r="D86" s="61" t="s">
        <v>484</v>
      </c>
      <c r="E86" s="74">
        <v>150000</v>
      </c>
      <c r="F86" s="70"/>
    </row>
    <row r="87" spans="1:6" ht="20.25" customHeight="1">
      <c r="A87" s="46"/>
      <c r="B87" s="75" t="s">
        <v>559</v>
      </c>
      <c r="C87" s="77"/>
      <c r="D87" s="61" t="s">
        <v>560</v>
      </c>
      <c r="E87" s="74">
        <f>E88</f>
        <v>373805</v>
      </c>
      <c r="F87" s="74">
        <f>F88</f>
        <v>0</v>
      </c>
    </row>
    <row r="88" spans="1:6" ht="18.75" customHeight="1">
      <c r="A88" s="46"/>
      <c r="B88" s="76"/>
      <c r="C88" s="77" t="s">
        <v>535</v>
      </c>
      <c r="D88" s="61" t="s">
        <v>536</v>
      </c>
      <c r="E88" s="74">
        <v>373805</v>
      </c>
      <c r="F88" s="70"/>
    </row>
    <row r="89" spans="1:6" ht="39.75" customHeight="1">
      <c r="A89" s="66" t="s">
        <v>561</v>
      </c>
      <c r="B89" s="72"/>
      <c r="C89" s="73"/>
      <c r="D89" s="191" t="s">
        <v>562</v>
      </c>
      <c r="E89" s="190">
        <f>E90+E93+E98+E104</f>
        <v>511910</v>
      </c>
      <c r="F89" s="190">
        <f>F90+F93+F98+F104</f>
        <v>2999580</v>
      </c>
    </row>
    <row r="90" spans="1:6" ht="19.5" customHeight="1">
      <c r="A90" s="46"/>
      <c r="B90" s="80" t="s">
        <v>563</v>
      </c>
      <c r="C90" s="77"/>
      <c r="D90" s="61" t="s">
        <v>564</v>
      </c>
      <c r="E90" s="74">
        <f>SUM(E91:E92)</f>
        <v>183500</v>
      </c>
      <c r="F90" s="74">
        <f>SUM(F91:F92)</f>
        <v>0</v>
      </c>
    </row>
    <row r="91" spans="1:6" ht="19.5" customHeight="1">
      <c r="A91" s="46"/>
      <c r="B91" s="81"/>
      <c r="C91" s="77" t="s">
        <v>436</v>
      </c>
      <c r="D91" s="61" t="s">
        <v>484</v>
      </c>
      <c r="E91" s="74">
        <v>5000</v>
      </c>
      <c r="F91" s="70"/>
    </row>
    <row r="92" spans="1:6" ht="54" customHeight="1">
      <c r="A92" s="46"/>
      <c r="B92" s="82"/>
      <c r="C92" s="77" t="s">
        <v>565</v>
      </c>
      <c r="D92" s="61" t="s">
        <v>566</v>
      </c>
      <c r="E92" s="74">
        <v>178500</v>
      </c>
      <c r="F92" s="70"/>
    </row>
    <row r="93" spans="1:6" ht="18.75" customHeight="1">
      <c r="A93" s="46"/>
      <c r="B93" s="80" t="s">
        <v>567</v>
      </c>
      <c r="C93" s="77"/>
      <c r="D93" s="61" t="s">
        <v>568</v>
      </c>
      <c r="E93" s="74">
        <f>SUM(E94:E97)</f>
        <v>14100</v>
      </c>
      <c r="F93" s="74">
        <f>SUM(F94:F97)</f>
        <v>2999080</v>
      </c>
    </row>
    <row r="94" spans="1:6" ht="20.25" customHeight="1">
      <c r="A94" s="46"/>
      <c r="B94" s="81"/>
      <c r="C94" s="77" t="s">
        <v>434</v>
      </c>
      <c r="D94" s="61" t="s">
        <v>435</v>
      </c>
      <c r="E94" s="74">
        <v>1500</v>
      </c>
      <c r="F94" s="70"/>
    </row>
    <row r="95" spans="1:6" ht="18" customHeight="1">
      <c r="A95" s="46"/>
      <c r="B95" s="81"/>
      <c r="C95" s="77" t="s">
        <v>436</v>
      </c>
      <c r="D95" s="61" t="s">
        <v>484</v>
      </c>
      <c r="E95" s="74">
        <v>11600</v>
      </c>
      <c r="F95" s="70"/>
    </row>
    <row r="96" spans="1:6" ht="18" customHeight="1">
      <c r="A96" s="46"/>
      <c r="B96" s="81"/>
      <c r="C96" s="77" t="s">
        <v>485</v>
      </c>
      <c r="D96" s="61" t="s">
        <v>486</v>
      </c>
      <c r="E96" s="74">
        <v>1000</v>
      </c>
      <c r="F96" s="70"/>
    </row>
    <row r="97" spans="1:6" ht="51" customHeight="1">
      <c r="A97" s="46"/>
      <c r="B97" s="82"/>
      <c r="C97" s="77" t="s">
        <v>174</v>
      </c>
      <c r="D97" s="496" t="s">
        <v>175</v>
      </c>
      <c r="E97" s="74"/>
      <c r="F97" s="70">
        <v>2999080</v>
      </c>
    </row>
    <row r="98" spans="1:6" ht="18.75" customHeight="1">
      <c r="A98" s="46"/>
      <c r="B98" s="80" t="s">
        <v>569</v>
      </c>
      <c r="C98" s="77"/>
      <c r="D98" s="61" t="s">
        <v>570</v>
      </c>
      <c r="E98" s="74">
        <f>SUM(E99:E103)</f>
        <v>311610</v>
      </c>
      <c r="F98" s="74">
        <f>SUM(F99:F103)</f>
        <v>0</v>
      </c>
    </row>
    <row r="99" spans="1:6" ht="18.75" customHeight="1">
      <c r="A99" s="46"/>
      <c r="B99" s="82"/>
      <c r="C99" s="77" t="s">
        <v>434</v>
      </c>
      <c r="D99" s="61" t="s">
        <v>435</v>
      </c>
      <c r="E99" s="74">
        <v>2360</v>
      </c>
      <c r="F99" s="70"/>
    </row>
    <row r="100" spans="1:6" ht="65.25" customHeight="1">
      <c r="A100" s="50"/>
      <c r="B100" s="80"/>
      <c r="C100" s="77" t="s">
        <v>492</v>
      </c>
      <c r="D100" s="61" t="s">
        <v>571</v>
      </c>
      <c r="E100" s="74">
        <v>5936</v>
      </c>
      <c r="F100" s="70"/>
    </row>
    <row r="101" spans="1:6" ht="18" customHeight="1">
      <c r="A101" s="50"/>
      <c r="B101" s="81"/>
      <c r="C101" s="77" t="s">
        <v>436</v>
      </c>
      <c r="D101" s="61" t="s">
        <v>484</v>
      </c>
      <c r="E101" s="74">
        <v>22204</v>
      </c>
      <c r="F101" s="70"/>
    </row>
    <row r="102" spans="1:6" ht="18.75" customHeight="1">
      <c r="A102" s="50"/>
      <c r="B102" s="82"/>
      <c r="C102" s="77" t="s">
        <v>485</v>
      </c>
      <c r="D102" s="61" t="s">
        <v>486</v>
      </c>
      <c r="E102" s="74">
        <v>1500</v>
      </c>
      <c r="F102" s="70"/>
    </row>
    <row r="103" spans="1:6" ht="47.25" customHeight="1">
      <c r="A103" s="50"/>
      <c r="B103" s="81"/>
      <c r="C103" s="77" t="s">
        <v>177</v>
      </c>
      <c r="D103" s="497" t="s">
        <v>178</v>
      </c>
      <c r="E103" s="74">
        <v>279610</v>
      </c>
      <c r="F103" s="70"/>
    </row>
    <row r="104" spans="1:6" ht="36" customHeight="1">
      <c r="A104" s="50"/>
      <c r="B104" s="80" t="s">
        <v>572</v>
      </c>
      <c r="C104" s="77"/>
      <c r="D104" s="61" t="s">
        <v>219</v>
      </c>
      <c r="E104" s="74">
        <f>SUM(E105:E107)</f>
        <v>2700</v>
      </c>
      <c r="F104" s="74">
        <f>SUM(F105:F107)</f>
        <v>500</v>
      </c>
    </row>
    <row r="105" spans="1:6" ht="18" customHeight="1">
      <c r="A105" s="50"/>
      <c r="B105" s="81"/>
      <c r="C105" s="77" t="s">
        <v>573</v>
      </c>
      <c r="D105" s="61" t="s">
        <v>574</v>
      </c>
      <c r="E105" s="74"/>
      <c r="F105" s="70">
        <v>500</v>
      </c>
    </row>
    <row r="106" spans="1:6" ht="20.25" customHeight="1">
      <c r="A106" s="50"/>
      <c r="B106" s="81"/>
      <c r="C106" s="77" t="s">
        <v>436</v>
      </c>
      <c r="D106" s="61" t="s">
        <v>484</v>
      </c>
      <c r="E106" s="74">
        <v>2400</v>
      </c>
      <c r="F106" s="70"/>
    </row>
    <row r="107" spans="1:6" ht="19.5" customHeight="1">
      <c r="A107" s="48"/>
      <c r="B107" s="82"/>
      <c r="C107" s="77" t="s">
        <v>485</v>
      </c>
      <c r="D107" s="61" t="s">
        <v>486</v>
      </c>
      <c r="E107" s="74">
        <v>300</v>
      </c>
      <c r="F107" s="70"/>
    </row>
    <row r="108" spans="1:6" ht="39.75" customHeight="1">
      <c r="A108" s="71" t="s">
        <v>575</v>
      </c>
      <c r="B108" s="73"/>
      <c r="C108" s="73"/>
      <c r="D108" s="191" t="s">
        <v>576</v>
      </c>
      <c r="E108" s="190">
        <f>E109</f>
        <v>4218298</v>
      </c>
      <c r="F108" s="190">
        <f>F109</f>
        <v>0</v>
      </c>
    </row>
    <row r="109" spans="1:6" ht="51" customHeight="1">
      <c r="A109" s="46"/>
      <c r="B109" s="75" t="s">
        <v>577</v>
      </c>
      <c r="C109" s="77"/>
      <c r="D109" s="61" t="s">
        <v>578</v>
      </c>
      <c r="E109" s="74">
        <f>E110</f>
        <v>4218298</v>
      </c>
      <c r="F109" s="74">
        <f>F110</f>
        <v>0</v>
      </c>
    </row>
    <row r="110" spans="1:6" ht="49.5" customHeight="1">
      <c r="A110" s="46"/>
      <c r="B110" s="76"/>
      <c r="C110" s="77" t="s">
        <v>424</v>
      </c>
      <c r="D110" s="63" t="s">
        <v>425</v>
      </c>
      <c r="E110" s="74">
        <v>4218298</v>
      </c>
      <c r="F110" s="70"/>
    </row>
    <row r="111" spans="1:6" ht="36" customHeight="1">
      <c r="A111" s="66" t="s">
        <v>579</v>
      </c>
      <c r="B111" s="72"/>
      <c r="C111" s="73"/>
      <c r="D111" s="191" t="s">
        <v>580</v>
      </c>
      <c r="E111" s="190">
        <f>E112+E118+E123+E126+E131+E135+E129</f>
        <v>2380604</v>
      </c>
      <c r="F111" s="190">
        <f>F112+F118+F123+F126+F131+F135+F129</f>
        <v>200</v>
      </c>
    </row>
    <row r="112" spans="1:6" ht="20.25" customHeight="1">
      <c r="A112" s="46"/>
      <c r="B112" s="80" t="s">
        <v>581</v>
      </c>
      <c r="C112" s="77"/>
      <c r="D112" s="64" t="s">
        <v>582</v>
      </c>
      <c r="E112" s="74">
        <f>SUM(E113:E117)</f>
        <v>343396</v>
      </c>
      <c r="F112" s="74">
        <f>SUM(F113:F117)</f>
        <v>200</v>
      </c>
    </row>
    <row r="113" spans="1:6" ht="16.5" hidden="1" outlineLevel="1">
      <c r="A113" s="46"/>
      <c r="B113" s="81"/>
      <c r="C113" s="77" t="s">
        <v>516</v>
      </c>
      <c r="D113" s="64" t="s">
        <v>517</v>
      </c>
      <c r="E113" s="74"/>
      <c r="F113" s="70"/>
    </row>
    <row r="114" spans="1:6" ht="16.5" collapsed="1">
      <c r="A114" s="46"/>
      <c r="B114" s="81"/>
      <c r="C114" s="77" t="s">
        <v>573</v>
      </c>
      <c r="D114" s="61" t="s">
        <v>574</v>
      </c>
      <c r="E114" s="74"/>
      <c r="F114" s="70">
        <v>200</v>
      </c>
    </row>
    <row r="115" spans="1:6" ht="18.75" customHeight="1">
      <c r="A115" s="46"/>
      <c r="B115" s="81"/>
      <c r="C115" s="77" t="s">
        <v>436</v>
      </c>
      <c r="D115" s="61" t="s">
        <v>484</v>
      </c>
      <c r="E115" s="74">
        <v>800</v>
      </c>
      <c r="F115" s="70"/>
    </row>
    <row r="116" spans="1:6" ht="20.25" customHeight="1">
      <c r="A116" s="46"/>
      <c r="B116" s="81"/>
      <c r="C116" s="77" t="s">
        <v>485</v>
      </c>
      <c r="D116" s="61" t="s">
        <v>486</v>
      </c>
      <c r="E116" s="74">
        <v>200</v>
      </c>
      <c r="F116" s="70"/>
    </row>
    <row r="117" spans="1:6" ht="51.75" customHeight="1">
      <c r="A117" s="46"/>
      <c r="B117" s="82"/>
      <c r="C117" s="77" t="s">
        <v>583</v>
      </c>
      <c r="D117" s="63" t="s">
        <v>592</v>
      </c>
      <c r="E117" s="74">
        <v>342396</v>
      </c>
      <c r="F117" s="70"/>
    </row>
    <row r="118" spans="1:6" ht="18" customHeight="1">
      <c r="A118" s="46"/>
      <c r="B118" s="80" t="s">
        <v>584</v>
      </c>
      <c r="C118" s="77"/>
      <c r="D118" s="64" t="s">
        <v>585</v>
      </c>
      <c r="E118" s="74">
        <f>SUM(E119:E122)</f>
        <v>1606866</v>
      </c>
      <c r="F118" s="74">
        <f>SUM(F119:F122)</f>
        <v>0</v>
      </c>
    </row>
    <row r="119" spans="1:6" ht="19.5" customHeight="1">
      <c r="A119" s="46"/>
      <c r="B119" s="81"/>
      <c r="C119" s="77" t="s">
        <v>516</v>
      </c>
      <c r="D119" s="64" t="s">
        <v>517</v>
      </c>
      <c r="E119" s="74">
        <v>990920</v>
      </c>
      <c r="F119" s="70"/>
    </row>
    <row r="120" spans="1:6" ht="20.25" customHeight="1">
      <c r="A120" s="46"/>
      <c r="B120" s="81"/>
      <c r="C120" s="77" t="s">
        <v>436</v>
      </c>
      <c r="D120" s="61" t="s">
        <v>484</v>
      </c>
      <c r="E120" s="74">
        <v>1500</v>
      </c>
      <c r="F120" s="70"/>
    </row>
    <row r="121" spans="1:6" ht="16.5" hidden="1" outlineLevel="1">
      <c r="A121" s="46"/>
      <c r="B121" s="81"/>
      <c r="C121" s="77" t="s">
        <v>485</v>
      </c>
      <c r="D121" s="61" t="s">
        <v>486</v>
      </c>
      <c r="E121" s="74"/>
      <c r="F121" s="70"/>
    </row>
    <row r="122" spans="1:6" ht="35.25" customHeight="1" collapsed="1">
      <c r="A122" s="46"/>
      <c r="B122" s="82"/>
      <c r="C122" s="77" t="s">
        <v>586</v>
      </c>
      <c r="D122" s="63" t="s">
        <v>587</v>
      </c>
      <c r="E122" s="74">
        <v>614446</v>
      </c>
      <c r="F122" s="70"/>
    </row>
    <row r="123" spans="1:6" ht="18.75" customHeight="1">
      <c r="A123" s="46"/>
      <c r="B123" s="80" t="s">
        <v>588</v>
      </c>
      <c r="C123" s="77"/>
      <c r="D123" s="49" t="s">
        <v>589</v>
      </c>
      <c r="E123" s="74">
        <f>E125+E124</f>
        <v>281100</v>
      </c>
      <c r="F123" s="74">
        <f>F125+F124</f>
        <v>0</v>
      </c>
    </row>
    <row r="124" spans="1:6" ht="20.25" customHeight="1">
      <c r="A124" s="46"/>
      <c r="B124" s="81"/>
      <c r="C124" s="77" t="s">
        <v>436</v>
      </c>
      <c r="D124" s="49" t="s">
        <v>484</v>
      </c>
      <c r="E124" s="74">
        <v>300</v>
      </c>
      <c r="F124" s="70"/>
    </row>
    <row r="125" spans="1:6" ht="51" customHeight="1">
      <c r="A125" s="46"/>
      <c r="B125" s="81"/>
      <c r="C125" s="77" t="s">
        <v>424</v>
      </c>
      <c r="D125" s="63" t="s">
        <v>425</v>
      </c>
      <c r="E125" s="74">
        <v>280800</v>
      </c>
      <c r="F125" s="70"/>
    </row>
    <row r="126" spans="1:6" ht="19.5" customHeight="1">
      <c r="A126" s="57"/>
      <c r="B126" s="75" t="s">
        <v>590</v>
      </c>
      <c r="C126" s="79"/>
      <c r="D126" s="64" t="s">
        <v>591</v>
      </c>
      <c r="E126" s="74">
        <f>SUM(E127:E128)</f>
        <v>124827</v>
      </c>
      <c r="F126" s="74">
        <f>SUM(F127:F128)</f>
        <v>0</v>
      </c>
    </row>
    <row r="127" spans="1:6" ht="53.25" customHeight="1">
      <c r="A127" s="57"/>
      <c r="B127" s="78"/>
      <c r="C127" s="79" t="s">
        <v>565</v>
      </c>
      <c r="D127" s="61" t="s">
        <v>566</v>
      </c>
      <c r="E127" s="74">
        <v>9882</v>
      </c>
      <c r="F127" s="70"/>
    </row>
    <row r="128" spans="1:6" ht="55.5" customHeight="1">
      <c r="A128" s="57"/>
      <c r="B128" s="78"/>
      <c r="C128" s="79" t="s">
        <v>583</v>
      </c>
      <c r="D128" s="63" t="s">
        <v>592</v>
      </c>
      <c r="E128" s="74">
        <v>114945</v>
      </c>
      <c r="F128" s="70"/>
    </row>
    <row r="129" spans="1:6" ht="19.5" customHeight="1">
      <c r="A129" s="57"/>
      <c r="B129" s="75" t="s">
        <v>696</v>
      </c>
      <c r="C129" s="79"/>
      <c r="D129" s="64" t="s">
        <v>697</v>
      </c>
      <c r="E129" s="74">
        <f>SUM(E130:E130)</f>
        <v>15220</v>
      </c>
      <c r="F129" s="74">
        <f>SUM(F130:F130)</f>
        <v>0</v>
      </c>
    </row>
    <row r="130" spans="1:6" ht="53.25" customHeight="1">
      <c r="A130" s="57"/>
      <c r="B130" s="78"/>
      <c r="C130" s="77" t="s">
        <v>424</v>
      </c>
      <c r="D130" s="63" t="s">
        <v>425</v>
      </c>
      <c r="E130" s="74">
        <v>15220</v>
      </c>
      <c r="F130" s="70"/>
    </row>
    <row r="131" spans="1:6" ht="20.25" customHeight="1">
      <c r="A131" s="50"/>
      <c r="B131" s="75" t="s">
        <v>593</v>
      </c>
      <c r="C131" s="77"/>
      <c r="D131" s="61" t="s">
        <v>594</v>
      </c>
      <c r="E131" s="74">
        <f>SUM(E132:E134)</f>
        <v>9195</v>
      </c>
      <c r="F131" s="74">
        <f>SUM(F132:F134)</f>
        <v>0</v>
      </c>
    </row>
    <row r="132" spans="1:6" ht="21" customHeight="1">
      <c r="A132" s="50"/>
      <c r="B132" s="81"/>
      <c r="C132" s="77" t="s">
        <v>434</v>
      </c>
      <c r="D132" s="61" t="s">
        <v>435</v>
      </c>
      <c r="E132" s="74">
        <v>2776</v>
      </c>
      <c r="F132" s="70"/>
    </row>
    <row r="133" spans="1:6" ht="19.5" customHeight="1">
      <c r="A133" s="50"/>
      <c r="B133" s="81"/>
      <c r="C133" s="77" t="s">
        <v>436</v>
      </c>
      <c r="D133" s="61" t="s">
        <v>484</v>
      </c>
      <c r="E133" s="74">
        <v>2200</v>
      </c>
      <c r="F133" s="70"/>
    </row>
    <row r="134" spans="1:6" ht="18.75" customHeight="1">
      <c r="A134" s="50"/>
      <c r="B134" s="81"/>
      <c r="C134" s="77" t="s">
        <v>485</v>
      </c>
      <c r="D134" s="61" t="s">
        <v>486</v>
      </c>
      <c r="E134" s="74">
        <v>4219</v>
      </c>
      <c r="F134" s="70"/>
    </row>
    <row r="135" spans="1:6" ht="35.25" customHeight="1" hidden="1" outlineLevel="1">
      <c r="A135" s="59"/>
      <c r="B135" s="75" t="s">
        <v>631</v>
      </c>
      <c r="C135" s="79"/>
      <c r="D135" s="61" t="s">
        <v>632</v>
      </c>
      <c r="E135" s="74">
        <f>E136</f>
        <v>0</v>
      </c>
      <c r="F135" s="74">
        <f>F136</f>
        <v>0</v>
      </c>
    </row>
    <row r="136" spans="1:6" ht="19.5" customHeight="1" hidden="1" outlineLevel="1">
      <c r="A136" s="59"/>
      <c r="B136" s="78"/>
      <c r="C136" s="79" t="s">
        <v>516</v>
      </c>
      <c r="D136" s="61" t="s">
        <v>517</v>
      </c>
      <c r="E136" s="74"/>
      <c r="F136" s="70"/>
    </row>
    <row r="137" spans="1:6" ht="42.75" customHeight="1" collapsed="1">
      <c r="A137" s="66" t="s">
        <v>595</v>
      </c>
      <c r="B137" s="73"/>
      <c r="C137" s="73"/>
      <c r="D137" s="191" t="s">
        <v>596</v>
      </c>
      <c r="E137" s="190">
        <f>E138+E140+E142+E144+E149</f>
        <v>1767212</v>
      </c>
      <c r="F137" s="190">
        <f>F138+F140+F142+F144+F149</f>
        <v>0</v>
      </c>
    </row>
    <row r="138" spans="1:6" ht="34.5" customHeight="1">
      <c r="A138" s="46"/>
      <c r="B138" s="78" t="s">
        <v>633</v>
      </c>
      <c r="C138" s="73"/>
      <c r="D138" s="61" t="s">
        <v>634</v>
      </c>
      <c r="E138" s="74">
        <f>E139</f>
        <v>6576</v>
      </c>
      <c r="F138" s="74">
        <f>F139</f>
        <v>0</v>
      </c>
    </row>
    <row r="139" spans="1:6" ht="49.5" customHeight="1">
      <c r="A139" s="46"/>
      <c r="B139" s="83"/>
      <c r="C139" s="77" t="s">
        <v>583</v>
      </c>
      <c r="D139" s="61" t="s">
        <v>635</v>
      </c>
      <c r="E139" s="74">
        <v>6576</v>
      </c>
      <c r="F139" s="70"/>
    </row>
    <row r="140" spans="1:6" ht="23.25" customHeight="1">
      <c r="A140" s="46"/>
      <c r="B140" s="75" t="s">
        <v>597</v>
      </c>
      <c r="C140" s="77"/>
      <c r="D140" s="61" t="s">
        <v>598</v>
      </c>
      <c r="E140" s="74">
        <f>E141</f>
        <v>146200</v>
      </c>
      <c r="F140" s="74">
        <f>F141</f>
        <v>0</v>
      </c>
    </row>
    <row r="141" spans="1:6" ht="51.75" customHeight="1">
      <c r="A141" s="46"/>
      <c r="B141" s="76"/>
      <c r="C141" s="77" t="s">
        <v>424</v>
      </c>
      <c r="D141" s="63" t="s">
        <v>425</v>
      </c>
      <c r="E141" s="74">
        <v>146200</v>
      </c>
      <c r="F141" s="70"/>
    </row>
    <row r="142" spans="1:6" ht="35.25" customHeight="1">
      <c r="A142" s="46"/>
      <c r="B142" s="75" t="s">
        <v>599</v>
      </c>
      <c r="C142" s="77"/>
      <c r="D142" s="63" t="s">
        <v>600</v>
      </c>
      <c r="E142" s="74">
        <f>E143</f>
        <v>40500</v>
      </c>
      <c r="F142" s="74">
        <f>F143</f>
        <v>0</v>
      </c>
    </row>
    <row r="143" spans="1:6" ht="21" customHeight="1">
      <c r="A143" s="46"/>
      <c r="B143" s="78"/>
      <c r="C143" s="77" t="s">
        <v>485</v>
      </c>
      <c r="D143" s="65" t="s">
        <v>486</v>
      </c>
      <c r="E143" s="74">
        <v>40500</v>
      </c>
      <c r="F143" s="70"/>
    </row>
    <row r="144" spans="1:6" ht="18.75" customHeight="1">
      <c r="A144" s="46"/>
      <c r="B144" s="75" t="s">
        <v>601</v>
      </c>
      <c r="C144" s="77"/>
      <c r="D144" s="64" t="s">
        <v>602</v>
      </c>
      <c r="E144" s="74">
        <f>SUM(E145:E148)</f>
        <v>974600</v>
      </c>
      <c r="F144" s="74">
        <f>SUM(F145:F148)</f>
        <v>0</v>
      </c>
    </row>
    <row r="145" spans="1:6" ht="68.25" customHeight="1">
      <c r="A145" s="46"/>
      <c r="B145" s="78"/>
      <c r="C145" s="77" t="s">
        <v>492</v>
      </c>
      <c r="D145" s="61" t="s">
        <v>571</v>
      </c>
      <c r="E145" s="74">
        <v>500</v>
      </c>
      <c r="F145" s="74"/>
    </row>
    <row r="146" spans="1:6" ht="18.75" customHeight="1">
      <c r="A146" s="46"/>
      <c r="B146" s="78"/>
      <c r="C146" s="77" t="s">
        <v>436</v>
      </c>
      <c r="D146" s="61" t="s">
        <v>484</v>
      </c>
      <c r="E146" s="74">
        <v>6000</v>
      </c>
      <c r="F146" s="70"/>
    </row>
    <row r="147" spans="1:6" ht="18.75" customHeight="1">
      <c r="A147" s="46"/>
      <c r="B147" s="78"/>
      <c r="C147" s="77" t="s">
        <v>485</v>
      </c>
      <c r="D147" s="65" t="s">
        <v>486</v>
      </c>
      <c r="E147" s="74">
        <v>300</v>
      </c>
      <c r="F147" s="70"/>
    </row>
    <row r="148" spans="1:6" ht="65.25" customHeight="1">
      <c r="A148" s="46"/>
      <c r="B148" s="78"/>
      <c r="C148" s="77" t="s">
        <v>541</v>
      </c>
      <c r="D148" s="61" t="s">
        <v>558</v>
      </c>
      <c r="E148" s="74">
        <v>967800</v>
      </c>
      <c r="F148" s="70"/>
    </row>
    <row r="149" spans="1:6" ht="18.75" customHeight="1">
      <c r="A149" s="46"/>
      <c r="B149" s="75" t="s">
        <v>698</v>
      </c>
      <c r="C149" s="77"/>
      <c r="D149" s="64" t="s">
        <v>630</v>
      </c>
      <c r="E149" s="74">
        <f>SUM(E150:E151)</f>
        <v>599336</v>
      </c>
      <c r="F149" s="74">
        <f>SUM(F150:F151)</f>
        <v>0</v>
      </c>
    </row>
    <row r="150" spans="1:6" ht="45.75" customHeight="1">
      <c r="A150" s="47"/>
      <c r="B150" s="76"/>
      <c r="C150" s="77" t="s">
        <v>179</v>
      </c>
      <c r="D150" s="498" t="s">
        <v>178</v>
      </c>
      <c r="E150" s="74">
        <v>594631</v>
      </c>
      <c r="F150" s="70"/>
    </row>
    <row r="151" spans="1:6" ht="51" customHeight="1">
      <c r="A151" s="46"/>
      <c r="B151" s="76"/>
      <c r="C151" s="77" t="s">
        <v>180</v>
      </c>
      <c r="D151" s="497" t="s">
        <v>178</v>
      </c>
      <c r="E151" s="74">
        <v>4705</v>
      </c>
      <c r="F151" s="70"/>
    </row>
    <row r="152" spans="1:6" ht="24" customHeight="1">
      <c r="A152" s="66" t="s">
        <v>603</v>
      </c>
      <c r="B152" s="73"/>
      <c r="C152" s="73"/>
      <c r="D152" s="191" t="s">
        <v>604</v>
      </c>
      <c r="E152" s="190">
        <f>E153+E158+E161+E164</f>
        <v>22340</v>
      </c>
      <c r="F152" s="190">
        <f>F153+F158+F161+F164</f>
        <v>0</v>
      </c>
    </row>
    <row r="153" spans="1:6" ht="19.5" customHeight="1">
      <c r="A153" s="46"/>
      <c r="B153" s="75" t="s">
        <v>605</v>
      </c>
      <c r="C153" s="77"/>
      <c r="D153" s="61" t="s">
        <v>606</v>
      </c>
      <c r="E153" s="74">
        <f>SUM(E154:E157)</f>
        <v>8300</v>
      </c>
      <c r="F153" s="74">
        <f>SUM(F154:F157)</f>
        <v>0</v>
      </c>
    </row>
    <row r="154" spans="1:6" ht="19.5" customHeight="1">
      <c r="A154" s="46"/>
      <c r="B154" s="78"/>
      <c r="C154" s="77" t="s">
        <v>434</v>
      </c>
      <c r="D154" s="61" t="s">
        <v>435</v>
      </c>
      <c r="E154" s="74">
        <v>200</v>
      </c>
      <c r="F154" s="74"/>
    </row>
    <row r="155" spans="1:6" ht="66" customHeight="1">
      <c r="A155" s="46"/>
      <c r="B155" s="78"/>
      <c r="C155" s="77" t="s">
        <v>492</v>
      </c>
      <c r="D155" s="61" t="s">
        <v>571</v>
      </c>
      <c r="E155" s="74"/>
      <c r="F155" s="70"/>
    </row>
    <row r="156" spans="1:6" ht="18" customHeight="1">
      <c r="A156" s="46"/>
      <c r="B156" s="78"/>
      <c r="C156" s="77" t="s">
        <v>436</v>
      </c>
      <c r="D156" s="61" t="s">
        <v>484</v>
      </c>
      <c r="E156" s="74">
        <v>6900</v>
      </c>
      <c r="F156" s="70"/>
    </row>
    <row r="157" spans="1:6" ht="18.75" customHeight="1">
      <c r="A157" s="46"/>
      <c r="B157" s="78"/>
      <c r="C157" s="77" t="s">
        <v>485</v>
      </c>
      <c r="D157" s="65" t="s">
        <v>486</v>
      </c>
      <c r="E157" s="74">
        <v>1200</v>
      </c>
      <c r="F157" s="70"/>
    </row>
    <row r="158" spans="1:6" ht="34.5" customHeight="1">
      <c r="A158" s="46"/>
      <c r="B158" s="75" t="s">
        <v>607</v>
      </c>
      <c r="C158" s="77"/>
      <c r="D158" s="61" t="s">
        <v>216</v>
      </c>
      <c r="E158" s="74">
        <f>SUM(E159:E160)</f>
        <v>3600</v>
      </c>
      <c r="F158" s="74">
        <f>SUM(F159:F160)</f>
        <v>0</v>
      </c>
    </row>
    <row r="159" spans="1:6" ht="19.5" customHeight="1">
      <c r="A159" s="46"/>
      <c r="B159" s="78"/>
      <c r="C159" s="77" t="s">
        <v>436</v>
      </c>
      <c r="D159" s="61" t="s">
        <v>484</v>
      </c>
      <c r="E159" s="74">
        <v>3600</v>
      </c>
      <c r="F159" s="70"/>
    </row>
    <row r="160" spans="1:6" ht="18.75" customHeight="1" hidden="1" outlineLevel="1">
      <c r="A160" s="46"/>
      <c r="B160" s="76"/>
      <c r="C160" s="77" t="s">
        <v>485</v>
      </c>
      <c r="D160" s="65" t="s">
        <v>486</v>
      </c>
      <c r="E160" s="74"/>
      <c r="F160" s="70"/>
    </row>
    <row r="161" spans="1:6" ht="18" customHeight="1" collapsed="1">
      <c r="A161" s="46"/>
      <c r="B161" s="75" t="s">
        <v>608</v>
      </c>
      <c r="C161" s="77"/>
      <c r="D161" s="64" t="s">
        <v>609</v>
      </c>
      <c r="E161" s="74">
        <f>SUM(E162:E163)</f>
        <v>2250</v>
      </c>
      <c r="F161" s="74">
        <f>SUM(F162:F163)</f>
        <v>0</v>
      </c>
    </row>
    <row r="162" spans="1:6" ht="18.75" customHeight="1">
      <c r="A162" s="46"/>
      <c r="B162" s="78"/>
      <c r="C162" s="77" t="s">
        <v>436</v>
      </c>
      <c r="D162" s="61" t="s">
        <v>484</v>
      </c>
      <c r="E162" s="74">
        <v>2200</v>
      </c>
      <c r="F162" s="70"/>
    </row>
    <row r="163" spans="1:6" ht="19.5" customHeight="1">
      <c r="A163" s="46"/>
      <c r="B163" s="76"/>
      <c r="C163" s="77" t="s">
        <v>485</v>
      </c>
      <c r="D163" s="65" t="s">
        <v>486</v>
      </c>
      <c r="E163" s="74">
        <v>50</v>
      </c>
      <c r="F163" s="70"/>
    </row>
    <row r="164" spans="1:6" ht="18" customHeight="1" collapsed="1">
      <c r="A164" s="46"/>
      <c r="B164" s="75" t="s">
        <v>245</v>
      </c>
      <c r="C164" s="77"/>
      <c r="D164" s="64" t="s">
        <v>699</v>
      </c>
      <c r="E164" s="74">
        <f>SUM(E165:E167)</f>
        <v>8190</v>
      </c>
      <c r="F164" s="74">
        <f>SUM(F165:F167)</f>
        <v>0</v>
      </c>
    </row>
    <row r="165" spans="1:6" ht="66.75" customHeight="1">
      <c r="A165" s="46"/>
      <c r="B165" s="78"/>
      <c r="C165" s="77" t="s">
        <v>492</v>
      </c>
      <c r="D165" s="61" t="s">
        <v>571</v>
      </c>
      <c r="E165" s="74">
        <v>3340</v>
      </c>
      <c r="F165" s="74"/>
    </row>
    <row r="166" spans="1:6" ht="18.75" customHeight="1">
      <c r="A166" s="46"/>
      <c r="B166" s="78"/>
      <c r="C166" s="77" t="s">
        <v>436</v>
      </c>
      <c r="D166" s="61" t="s">
        <v>484</v>
      </c>
      <c r="E166" s="74">
        <v>4500</v>
      </c>
      <c r="F166" s="70"/>
    </row>
    <row r="167" spans="1:6" ht="17.25" customHeight="1">
      <c r="A167" s="47"/>
      <c r="B167" s="76"/>
      <c r="C167" s="77" t="s">
        <v>485</v>
      </c>
      <c r="D167" s="65" t="s">
        <v>486</v>
      </c>
      <c r="E167" s="74">
        <v>350</v>
      </c>
      <c r="F167" s="70"/>
    </row>
    <row r="168" spans="1:6" ht="19.5" customHeight="1">
      <c r="A168" s="66" t="s">
        <v>157</v>
      </c>
      <c r="B168" s="73"/>
      <c r="C168" s="73"/>
      <c r="D168" s="501" t="s">
        <v>158</v>
      </c>
      <c r="E168" s="500">
        <f>SUM(E169)</f>
        <v>518097</v>
      </c>
      <c r="F168" s="555">
        <f>SUM(F169)</f>
        <v>0</v>
      </c>
    </row>
    <row r="169" spans="1:6" ht="30" customHeight="1">
      <c r="A169" s="57"/>
      <c r="B169" s="75" t="s">
        <v>160</v>
      </c>
      <c r="C169" s="77"/>
      <c r="D169" s="359" t="s">
        <v>159</v>
      </c>
      <c r="E169" s="499">
        <f>SUM(E170:E171)</f>
        <v>518097</v>
      </c>
      <c r="F169" s="556">
        <f>SUM(F170:F171)</f>
        <v>0</v>
      </c>
    </row>
    <row r="170" spans="1:6" ht="19.5" customHeight="1">
      <c r="A170" s="57"/>
      <c r="B170" s="78"/>
      <c r="C170" s="77" t="s">
        <v>434</v>
      </c>
      <c r="D170" s="61" t="s">
        <v>435</v>
      </c>
      <c r="E170" s="499">
        <v>100000</v>
      </c>
      <c r="F170" s="557"/>
    </row>
    <row r="171" spans="1:6" ht="19.5" customHeight="1">
      <c r="A171" s="58"/>
      <c r="B171" s="76"/>
      <c r="C171" s="77" t="s">
        <v>485</v>
      </c>
      <c r="D171" s="65" t="s">
        <v>486</v>
      </c>
      <c r="E171" s="499">
        <v>418097</v>
      </c>
      <c r="F171" s="557"/>
    </row>
    <row r="172" spans="1:6" ht="18.75" customHeight="1">
      <c r="A172" s="562" t="s">
        <v>314</v>
      </c>
      <c r="B172" s="563"/>
      <c r="C172" s="563"/>
      <c r="D172" s="564"/>
      <c r="E172" s="194">
        <f>E10+E13+E16+E28+E38+E49+E63+E71+E80+E89+E108+E111+E137+E152+E168</f>
        <v>74221912</v>
      </c>
      <c r="F172" s="558">
        <f>F10+F13+F16+F28+F38+F49+F63+F71+F80+F89+F108+F111+F137+F152+F168</f>
        <v>12058908</v>
      </c>
    </row>
  </sheetData>
  <sheetProtection/>
  <mergeCells count="3">
    <mergeCell ref="A172:D172"/>
    <mergeCell ref="A6:E6"/>
    <mergeCell ref="A36:A37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J2" sqref="J2:L4"/>
    </sheetView>
  </sheetViews>
  <sheetFormatPr defaultColWidth="9.00390625" defaultRowHeight="12.75"/>
  <cols>
    <col min="1" max="1" width="4.625" style="14" customWidth="1"/>
    <col min="2" max="2" width="28.625" style="14" customWidth="1"/>
    <col min="3" max="3" width="9.625" style="14" customWidth="1"/>
    <col min="4" max="4" width="11.25390625" style="14" customWidth="1"/>
    <col min="5" max="5" width="6.00390625" style="14" customWidth="1"/>
    <col min="6" max="6" width="7.75390625" style="14" customWidth="1"/>
    <col min="7" max="7" width="17.25390625" style="14" customWidth="1"/>
    <col min="8" max="8" width="11.00390625" style="14" customWidth="1"/>
    <col min="9" max="9" width="9.875" style="14" customWidth="1"/>
    <col min="10" max="10" width="11.375" style="14" customWidth="1"/>
    <col min="11" max="12" width="8.00390625" style="14" customWidth="1"/>
    <col min="13" max="13" width="7.875" style="14" customWidth="1"/>
    <col min="14" max="16384" width="9.125" style="14" customWidth="1"/>
  </cols>
  <sheetData>
    <row r="1" s="294" customFormat="1" ht="12" customHeight="1">
      <c r="J1" s="288" t="s">
        <v>370</v>
      </c>
    </row>
    <row r="2" spans="10:12" s="294" customFormat="1" ht="12" customHeight="1">
      <c r="J2" s="572" t="s">
        <v>791</v>
      </c>
      <c r="K2" s="572"/>
      <c r="L2" s="572"/>
    </row>
    <row r="3" spans="10:12" s="294" customFormat="1" ht="12" customHeight="1">
      <c r="J3" s="560" t="s">
        <v>419</v>
      </c>
      <c r="K3" s="560"/>
      <c r="L3" s="560"/>
    </row>
    <row r="4" spans="10:12" s="294" customFormat="1" ht="12" customHeight="1">
      <c r="J4" s="527" t="s">
        <v>793</v>
      </c>
      <c r="K4" s="527"/>
      <c r="L4" s="527"/>
    </row>
    <row r="5" s="13" customFormat="1" ht="12"/>
    <row r="6" spans="1:13" ht="35.25" customHeight="1">
      <c r="A6" s="603" t="s">
        <v>683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</row>
    <row r="7" ht="12.75">
      <c r="M7" s="55" t="s">
        <v>331</v>
      </c>
    </row>
    <row r="8" spans="1:13" s="292" customFormat="1" ht="48" customHeight="1">
      <c r="A8" s="699" t="s">
        <v>360</v>
      </c>
      <c r="B8" s="699" t="s">
        <v>371</v>
      </c>
      <c r="C8" s="699" t="s">
        <v>372</v>
      </c>
      <c r="D8" s="700" t="s">
        <v>335</v>
      </c>
      <c r="E8" s="699" t="s">
        <v>320</v>
      </c>
      <c r="F8" s="700" t="s">
        <v>321</v>
      </c>
      <c r="G8" s="699" t="s">
        <v>373</v>
      </c>
      <c r="H8" s="699"/>
      <c r="I8" s="700" t="s">
        <v>684</v>
      </c>
      <c r="J8" s="699" t="s">
        <v>679</v>
      </c>
      <c r="K8" s="699" t="s">
        <v>729</v>
      </c>
      <c r="L8" s="699"/>
      <c r="M8" s="699"/>
    </row>
    <row r="9" spans="1:13" s="292" customFormat="1" ht="24">
      <c r="A9" s="699"/>
      <c r="B9" s="699"/>
      <c r="C9" s="699"/>
      <c r="D9" s="701"/>
      <c r="E9" s="699"/>
      <c r="F9" s="701"/>
      <c r="G9" s="291" t="s">
        <v>374</v>
      </c>
      <c r="H9" s="291" t="s">
        <v>375</v>
      </c>
      <c r="I9" s="701"/>
      <c r="J9" s="699"/>
      <c r="K9" s="291" t="s">
        <v>238</v>
      </c>
      <c r="L9" s="291" t="s">
        <v>680</v>
      </c>
      <c r="M9" s="291" t="s">
        <v>685</v>
      </c>
    </row>
    <row r="10" spans="1:13" s="292" customFormat="1" ht="30">
      <c r="A10" s="482" t="s">
        <v>325</v>
      </c>
      <c r="B10" s="483" t="s">
        <v>724</v>
      </c>
      <c r="C10" s="693" t="s">
        <v>135</v>
      </c>
      <c r="D10" s="693" t="s">
        <v>247</v>
      </c>
      <c r="E10" s="696">
        <v>853</v>
      </c>
      <c r="F10" s="696">
        <v>85395</v>
      </c>
      <c r="G10" s="484" t="s">
        <v>376</v>
      </c>
      <c r="H10" s="485">
        <f aca="true" t="shared" si="0" ref="H10:M10">SUM(H11:H13)</f>
        <v>516676</v>
      </c>
      <c r="I10" s="485"/>
      <c r="J10" s="485">
        <f t="shared" si="0"/>
        <v>352763</v>
      </c>
      <c r="K10" s="485">
        <f t="shared" si="0"/>
        <v>163913</v>
      </c>
      <c r="L10" s="485">
        <f t="shared" si="0"/>
        <v>0</v>
      </c>
      <c r="M10" s="485">
        <f t="shared" si="0"/>
        <v>0</v>
      </c>
    </row>
    <row r="11" spans="1:13" s="292" customFormat="1" ht="45">
      <c r="A11" s="486"/>
      <c r="B11" s="487" t="s">
        <v>136</v>
      </c>
      <c r="C11" s="694"/>
      <c r="D11" s="694"/>
      <c r="E11" s="697"/>
      <c r="F11" s="697"/>
      <c r="G11" s="488" t="s">
        <v>364</v>
      </c>
      <c r="H11" s="489">
        <f>SUM(I11:M11)</f>
        <v>12000</v>
      </c>
      <c r="I11" s="489"/>
      <c r="J11" s="489">
        <v>6000</v>
      </c>
      <c r="K11" s="489">
        <v>6000</v>
      </c>
      <c r="L11" s="490"/>
      <c r="M11" s="490"/>
    </row>
    <row r="12" spans="1:13" s="292" customFormat="1" ht="42.75" customHeight="1">
      <c r="A12" s="486"/>
      <c r="B12" s="491" t="s">
        <v>137</v>
      </c>
      <c r="C12" s="694"/>
      <c r="D12" s="694"/>
      <c r="E12" s="697"/>
      <c r="F12" s="697"/>
      <c r="G12" s="488" t="s">
        <v>730</v>
      </c>
      <c r="H12" s="489">
        <f>SUM(I12:M12)</f>
        <v>4289</v>
      </c>
      <c r="I12" s="489"/>
      <c r="J12" s="489">
        <v>2947</v>
      </c>
      <c r="K12" s="489">
        <v>1342</v>
      </c>
      <c r="L12" s="490"/>
      <c r="M12" s="490"/>
    </row>
    <row r="13" spans="1:13" s="292" customFormat="1" ht="45">
      <c r="A13" s="486"/>
      <c r="B13" s="492" t="s">
        <v>138</v>
      </c>
      <c r="C13" s="695"/>
      <c r="D13" s="695"/>
      <c r="E13" s="698"/>
      <c r="F13" s="698"/>
      <c r="G13" s="488" t="s">
        <v>366</v>
      </c>
      <c r="H13" s="489">
        <f>SUM(I13:M13)</f>
        <v>500387</v>
      </c>
      <c r="I13" s="489"/>
      <c r="J13" s="489">
        <v>343816</v>
      </c>
      <c r="K13" s="489">
        <v>156571</v>
      </c>
      <c r="L13" s="490"/>
      <c r="M13" s="490"/>
    </row>
    <row r="14" spans="1:13" ht="33" customHeight="1">
      <c r="A14" s="19" t="s">
        <v>326</v>
      </c>
      <c r="B14" s="372" t="s">
        <v>724</v>
      </c>
      <c r="C14" s="704" t="s">
        <v>651</v>
      </c>
      <c r="D14" s="704" t="s">
        <v>728</v>
      </c>
      <c r="E14" s="707">
        <v>853</v>
      </c>
      <c r="F14" s="707">
        <v>85395</v>
      </c>
      <c r="G14" s="370" t="s">
        <v>376</v>
      </c>
      <c r="H14" s="379">
        <f aca="true" t="shared" si="1" ref="H14:M14">SUM(H15:H17)</f>
        <v>275385</v>
      </c>
      <c r="I14" s="379">
        <f t="shared" si="1"/>
        <v>213030</v>
      </c>
      <c r="J14" s="379">
        <f t="shared" si="1"/>
        <v>62355</v>
      </c>
      <c r="K14" s="379">
        <f t="shared" si="1"/>
        <v>0</v>
      </c>
      <c r="L14" s="379">
        <f t="shared" si="1"/>
        <v>0</v>
      </c>
      <c r="M14" s="379">
        <f t="shared" si="1"/>
        <v>0</v>
      </c>
    </row>
    <row r="15" spans="1:13" ht="33.75" customHeight="1">
      <c r="A15" s="17"/>
      <c r="B15" s="373" t="s">
        <v>725</v>
      </c>
      <c r="C15" s="705"/>
      <c r="D15" s="705"/>
      <c r="E15" s="708"/>
      <c r="F15" s="708"/>
      <c r="G15" s="371" t="s">
        <v>364</v>
      </c>
      <c r="H15" s="380">
        <f>SUM(I15:M15)</f>
        <v>0</v>
      </c>
      <c r="I15" s="380"/>
      <c r="J15" s="380"/>
      <c r="K15" s="380"/>
      <c r="L15" s="381"/>
      <c r="M15" s="381"/>
    </row>
    <row r="16" spans="1:13" ht="72.75" customHeight="1">
      <c r="A16" s="17"/>
      <c r="B16" s="374" t="s">
        <v>726</v>
      </c>
      <c r="C16" s="705"/>
      <c r="D16" s="705"/>
      <c r="E16" s="708"/>
      <c r="F16" s="708"/>
      <c r="G16" s="371" t="s">
        <v>730</v>
      </c>
      <c r="H16" s="380">
        <f>SUM(I16:M16)</f>
        <v>33400</v>
      </c>
      <c r="I16" s="380">
        <v>33400</v>
      </c>
      <c r="J16" s="380"/>
      <c r="K16" s="380"/>
      <c r="L16" s="381"/>
      <c r="M16" s="381"/>
    </row>
    <row r="17" spans="1:13" ht="42.75" customHeight="1">
      <c r="A17" s="18"/>
      <c r="B17" s="543" t="s">
        <v>727</v>
      </c>
      <c r="C17" s="706"/>
      <c r="D17" s="706"/>
      <c r="E17" s="709"/>
      <c r="F17" s="709"/>
      <c r="G17" s="544" t="s">
        <v>366</v>
      </c>
      <c r="H17" s="382">
        <f>SUM(I17:M17)</f>
        <v>241985</v>
      </c>
      <c r="I17" s="382">
        <v>179630</v>
      </c>
      <c r="J17" s="382">
        <v>62355</v>
      </c>
      <c r="K17" s="382"/>
      <c r="L17" s="545"/>
      <c r="M17" s="545"/>
    </row>
    <row r="18" spans="1:13" ht="34.5" customHeight="1">
      <c r="A18" s="19" t="s">
        <v>327</v>
      </c>
      <c r="B18" s="372" t="s">
        <v>724</v>
      </c>
      <c r="C18" s="704" t="s">
        <v>732</v>
      </c>
      <c r="D18" s="704" t="s">
        <v>728</v>
      </c>
      <c r="E18" s="707">
        <v>853</v>
      </c>
      <c r="F18" s="707">
        <v>85395</v>
      </c>
      <c r="G18" s="370" t="s">
        <v>376</v>
      </c>
      <c r="H18" s="379">
        <f aca="true" t="shared" si="2" ref="H18:M18">SUM(H19:H21)</f>
        <v>249834.75</v>
      </c>
      <c r="I18" s="379">
        <f t="shared" si="2"/>
        <v>84115</v>
      </c>
      <c r="J18" s="379">
        <f t="shared" si="2"/>
        <v>135620</v>
      </c>
      <c r="K18" s="379">
        <f t="shared" si="2"/>
        <v>30099.75</v>
      </c>
      <c r="L18" s="379">
        <f t="shared" si="2"/>
        <v>0</v>
      </c>
      <c r="M18" s="379">
        <f t="shared" si="2"/>
        <v>0</v>
      </c>
    </row>
    <row r="19" spans="1:13" ht="38.25" customHeight="1">
      <c r="A19" s="17"/>
      <c r="B19" s="373" t="s">
        <v>725</v>
      </c>
      <c r="C19" s="705"/>
      <c r="D19" s="705"/>
      <c r="E19" s="708"/>
      <c r="F19" s="708"/>
      <c r="G19" s="371" t="s">
        <v>364</v>
      </c>
      <c r="H19" s="380">
        <f>SUM(I19:M19)</f>
        <v>14440</v>
      </c>
      <c r="I19" s="380"/>
      <c r="J19" s="380"/>
      <c r="K19" s="380">
        <v>14440</v>
      </c>
      <c r="L19" s="381"/>
      <c r="M19" s="381"/>
    </row>
    <row r="20" spans="1:13" ht="77.25" customHeight="1">
      <c r="A20" s="17"/>
      <c r="B20" s="374" t="s">
        <v>726</v>
      </c>
      <c r="C20" s="705"/>
      <c r="D20" s="705"/>
      <c r="E20" s="708"/>
      <c r="F20" s="708"/>
      <c r="G20" s="371" t="s">
        <v>730</v>
      </c>
      <c r="H20" s="380">
        <f>SUM(I20:M20)</f>
        <v>0</v>
      </c>
      <c r="I20" s="380"/>
      <c r="J20" s="380"/>
      <c r="K20" s="380"/>
      <c r="L20" s="381"/>
      <c r="M20" s="381"/>
    </row>
    <row r="21" spans="1:13" ht="45" customHeight="1">
      <c r="A21" s="17"/>
      <c r="B21" s="430" t="s">
        <v>731</v>
      </c>
      <c r="C21" s="706"/>
      <c r="D21" s="706"/>
      <c r="E21" s="709"/>
      <c r="F21" s="709"/>
      <c r="G21" s="371" t="s">
        <v>366</v>
      </c>
      <c r="H21" s="380">
        <f>SUM(I21:M21)</f>
        <v>235394.75</v>
      </c>
      <c r="I21" s="380">
        <v>84115</v>
      </c>
      <c r="J21" s="380">
        <v>135620</v>
      </c>
      <c r="K21" s="380">
        <v>15659.75</v>
      </c>
      <c r="L21" s="381"/>
      <c r="M21" s="381"/>
    </row>
    <row r="22" spans="1:13" s="292" customFormat="1" ht="30">
      <c r="A22" s="482" t="s">
        <v>319</v>
      </c>
      <c r="B22" s="483" t="s">
        <v>724</v>
      </c>
      <c r="C22" s="693" t="s">
        <v>732</v>
      </c>
      <c r="D22" s="693" t="s">
        <v>193</v>
      </c>
      <c r="E22" s="696">
        <v>853</v>
      </c>
      <c r="F22" s="696">
        <v>85395</v>
      </c>
      <c r="G22" s="484" t="s">
        <v>376</v>
      </c>
      <c r="H22" s="485">
        <f aca="true" t="shared" si="3" ref="H22:M22">SUM(H23:H25)</f>
        <v>127463</v>
      </c>
      <c r="I22" s="485">
        <f t="shared" si="3"/>
        <v>70765</v>
      </c>
      <c r="J22" s="485">
        <f t="shared" si="3"/>
        <v>56698</v>
      </c>
      <c r="K22" s="485">
        <f t="shared" si="3"/>
        <v>0</v>
      </c>
      <c r="L22" s="485">
        <f t="shared" si="3"/>
        <v>0</v>
      </c>
      <c r="M22" s="485">
        <f t="shared" si="3"/>
        <v>0</v>
      </c>
    </row>
    <row r="23" spans="1:13" s="292" customFormat="1" ht="45">
      <c r="A23" s="486"/>
      <c r="B23" s="487" t="s">
        <v>136</v>
      </c>
      <c r="C23" s="694"/>
      <c r="D23" s="694"/>
      <c r="E23" s="697"/>
      <c r="F23" s="697"/>
      <c r="G23" s="488" t="s">
        <v>364</v>
      </c>
      <c r="H23" s="489">
        <f>SUM(I23:M23)</f>
        <v>4198</v>
      </c>
      <c r="I23" s="489">
        <v>2098</v>
      </c>
      <c r="J23" s="489">
        <v>2100</v>
      </c>
      <c r="K23" s="489"/>
      <c r="L23" s="490"/>
      <c r="M23" s="490"/>
    </row>
    <row r="24" spans="1:13" s="292" customFormat="1" ht="45">
      <c r="A24" s="486"/>
      <c r="B24" s="491" t="s">
        <v>137</v>
      </c>
      <c r="C24" s="694"/>
      <c r="D24" s="694"/>
      <c r="E24" s="697"/>
      <c r="F24" s="697"/>
      <c r="G24" s="488" t="s">
        <v>730</v>
      </c>
      <c r="H24" s="489">
        <f>SUM(I24:M24)</f>
        <v>3969</v>
      </c>
      <c r="I24" s="489">
        <v>2211</v>
      </c>
      <c r="J24" s="489">
        <v>1758</v>
      </c>
      <c r="K24" s="489"/>
      <c r="L24" s="490"/>
      <c r="M24" s="490"/>
    </row>
    <row r="25" spans="1:13" s="292" customFormat="1" ht="45">
      <c r="A25" s="504"/>
      <c r="B25" s="505" t="s">
        <v>192</v>
      </c>
      <c r="C25" s="695"/>
      <c r="D25" s="695"/>
      <c r="E25" s="698"/>
      <c r="F25" s="698"/>
      <c r="G25" s="506" t="s">
        <v>366</v>
      </c>
      <c r="H25" s="507">
        <f>SUM(I25:M25)</f>
        <v>119296</v>
      </c>
      <c r="I25" s="507">
        <v>66456</v>
      </c>
      <c r="J25" s="507">
        <v>52840</v>
      </c>
      <c r="K25" s="507"/>
      <c r="L25" s="508"/>
      <c r="M25" s="508"/>
    </row>
    <row r="26" spans="1:13" ht="31.5" customHeight="1">
      <c r="A26" s="482" t="s">
        <v>390</v>
      </c>
      <c r="B26" s="483" t="s">
        <v>194</v>
      </c>
      <c r="C26" s="693" t="s">
        <v>647</v>
      </c>
      <c r="D26" s="693" t="s">
        <v>196</v>
      </c>
      <c r="E26" s="696">
        <v>801</v>
      </c>
      <c r="F26" s="696">
        <v>80130</v>
      </c>
      <c r="G26" s="484" t="s">
        <v>376</v>
      </c>
      <c r="H26" s="485">
        <f aca="true" t="shared" si="4" ref="H26:M26">SUM(H27:H29)</f>
        <v>412479</v>
      </c>
      <c r="I26" s="485">
        <f t="shared" si="4"/>
        <v>35200</v>
      </c>
      <c r="J26" s="485">
        <f t="shared" si="4"/>
        <v>279610</v>
      </c>
      <c r="K26" s="485">
        <f t="shared" si="4"/>
        <v>97669</v>
      </c>
      <c r="L26" s="485">
        <f t="shared" si="4"/>
        <v>0</v>
      </c>
      <c r="M26" s="485">
        <f t="shared" si="4"/>
        <v>0</v>
      </c>
    </row>
    <row r="27" spans="1:13" ht="37.5" customHeight="1">
      <c r="A27" s="486"/>
      <c r="B27" s="702" t="s">
        <v>195</v>
      </c>
      <c r="C27" s="694"/>
      <c r="D27" s="694"/>
      <c r="E27" s="697"/>
      <c r="F27" s="697"/>
      <c r="G27" s="488" t="s">
        <v>364</v>
      </c>
      <c r="H27" s="489">
        <f>SUM(I27:M27)</f>
        <v>0</v>
      </c>
      <c r="I27" s="489"/>
      <c r="J27" s="489"/>
      <c r="K27" s="489"/>
      <c r="L27" s="490"/>
      <c r="M27" s="490"/>
    </row>
    <row r="28" spans="1:13" ht="34.5" customHeight="1">
      <c r="A28" s="486"/>
      <c r="B28" s="702"/>
      <c r="C28" s="694"/>
      <c r="D28" s="694"/>
      <c r="E28" s="697"/>
      <c r="F28" s="697"/>
      <c r="G28" s="488" t="s">
        <v>730</v>
      </c>
      <c r="H28" s="489">
        <f>SUM(I28:M28)</f>
        <v>0</v>
      </c>
      <c r="I28" s="489"/>
      <c r="J28" s="489"/>
      <c r="K28" s="489"/>
      <c r="L28" s="490"/>
      <c r="M28" s="490"/>
    </row>
    <row r="29" spans="1:13" ht="45" customHeight="1">
      <c r="A29" s="504"/>
      <c r="B29" s="703"/>
      <c r="C29" s="695"/>
      <c r="D29" s="695"/>
      <c r="E29" s="698"/>
      <c r="F29" s="698"/>
      <c r="G29" s="506" t="s">
        <v>366</v>
      </c>
      <c r="H29" s="507">
        <f>SUM(I29:M29)</f>
        <v>412479</v>
      </c>
      <c r="I29" s="507">
        <v>35200</v>
      </c>
      <c r="J29" s="507">
        <v>279610</v>
      </c>
      <c r="K29" s="507">
        <v>97669</v>
      </c>
      <c r="L29" s="508"/>
      <c r="M29" s="508"/>
    </row>
    <row r="30" spans="1:13" ht="18.75" customHeight="1">
      <c r="A30" s="19"/>
      <c r="B30" s="375" t="s">
        <v>363</v>
      </c>
      <c r="C30" s="357"/>
      <c r="D30" s="357"/>
      <c r="E30" s="378"/>
      <c r="F30" s="378"/>
      <c r="G30" s="358"/>
      <c r="H30" s="379">
        <f aca="true" t="shared" si="5" ref="H30:M30">SUM(H31:H33)</f>
        <v>1581837.75</v>
      </c>
      <c r="I30" s="379">
        <f t="shared" si="5"/>
        <v>403110</v>
      </c>
      <c r="J30" s="379">
        <f t="shared" si="5"/>
        <v>887046</v>
      </c>
      <c r="K30" s="379">
        <f t="shared" si="5"/>
        <v>291681.75</v>
      </c>
      <c r="L30" s="379">
        <f t="shared" si="5"/>
        <v>0</v>
      </c>
      <c r="M30" s="379">
        <f t="shared" si="5"/>
        <v>0</v>
      </c>
    </row>
    <row r="31" spans="1:13" ht="15">
      <c r="A31" s="17"/>
      <c r="B31" s="376" t="s">
        <v>364</v>
      </c>
      <c r="C31" s="17"/>
      <c r="D31" s="17"/>
      <c r="E31" s="17"/>
      <c r="F31" s="17"/>
      <c r="G31" s="17"/>
      <c r="H31" s="380">
        <f>SUM(H15,H19,H11,H23,H27,)</f>
        <v>30638</v>
      </c>
      <c r="I31" s="380">
        <f>SUM(I15,I19,I11,I23,I27)</f>
        <v>2098</v>
      </c>
      <c r="J31" s="380">
        <f>SUM(J15,J19,J11,J23,J27)</f>
        <v>8100</v>
      </c>
      <c r="K31" s="380">
        <f>SUM(K15,K19,K11,K23,K27)</f>
        <v>20440</v>
      </c>
      <c r="L31" s="380">
        <f>SUM(L15,L19,L11,L23,L27)</f>
        <v>0</v>
      </c>
      <c r="M31" s="380">
        <f>SUM(M15,M19,M11,M23,M27)</f>
        <v>0</v>
      </c>
    </row>
    <row r="32" spans="1:13" ht="15">
      <c r="A32" s="17"/>
      <c r="B32" s="376" t="s">
        <v>365</v>
      </c>
      <c r="C32" s="17"/>
      <c r="D32" s="17"/>
      <c r="E32" s="17"/>
      <c r="F32" s="17"/>
      <c r="G32" s="17"/>
      <c r="H32" s="380">
        <f aca="true" t="shared" si="6" ref="H32:M33">SUM(H16,H20,H12,H24,H28)</f>
        <v>41658</v>
      </c>
      <c r="I32" s="380">
        <f t="shared" si="6"/>
        <v>35611</v>
      </c>
      <c r="J32" s="380">
        <f t="shared" si="6"/>
        <v>4705</v>
      </c>
      <c r="K32" s="380">
        <f t="shared" si="6"/>
        <v>1342</v>
      </c>
      <c r="L32" s="380">
        <f t="shared" si="6"/>
        <v>0</v>
      </c>
      <c r="M32" s="380">
        <f t="shared" si="6"/>
        <v>0</v>
      </c>
    </row>
    <row r="33" spans="1:13" ht="28.5">
      <c r="A33" s="18"/>
      <c r="B33" s="377" t="s">
        <v>366</v>
      </c>
      <c r="C33" s="18"/>
      <c r="D33" s="18"/>
      <c r="E33" s="18"/>
      <c r="F33" s="18"/>
      <c r="G33" s="18"/>
      <c r="H33" s="382">
        <f t="shared" si="6"/>
        <v>1509541.75</v>
      </c>
      <c r="I33" s="382">
        <f t="shared" si="6"/>
        <v>365401</v>
      </c>
      <c r="J33" s="382">
        <f t="shared" si="6"/>
        <v>874241</v>
      </c>
      <c r="K33" s="382">
        <f t="shared" si="6"/>
        <v>269899.75</v>
      </c>
      <c r="L33" s="382">
        <f t="shared" si="6"/>
        <v>0</v>
      </c>
      <c r="M33" s="382">
        <f t="shared" si="6"/>
        <v>0</v>
      </c>
    </row>
  </sheetData>
  <sheetProtection/>
  <mergeCells count="33">
    <mergeCell ref="D10:D13"/>
    <mergeCell ref="E10:E13"/>
    <mergeCell ref="F10:F13"/>
    <mergeCell ref="J2:L2"/>
    <mergeCell ref="C18:C21"/>
    <mergeCell ref="D18:D21"/>
    <mergeCell ref="E18:E21"/>
    <mergeCell ref="F18:F21"/>
    <mergeCell ref="E14:E17"/>
    <mergeCell ref="F14:F17"/>
    <mergeCell ref="C14:C17"/>
    <mergeCell ref="D14:D17"/>
    <mergeCell ref="A6:M6"/>
    <mergeCell ref="B27:B29"/>
    <mergeCell ref="C26:C29"/>
    <mergeCell ref="D26:D29"/>
    <mergeCell ref="E26:E29"/>
    <mergeCell ref="F26:F29"/>
    <mergeCell ref="A8:A9"/>
    <mergeCell ref="B8:B9"/>
    <mergeCell ref="C8:C9"/>
    <mergeCell ref="D8:D9"/>
    <mergeCell ref="C10:C13"/>
    <mergeCell ref="C22:C25"/>
    <mergeCell ref="D22:D25"/>
    <mergeCell ref="E22:E25"/>
    <mergeCell ref="F22:F25"/>
    <mergeCell ref="K8:M8"/>
    <mergeCell ref="G8:H8"/>
    <mergeCell ref="E8:E9"/>
    <mergeCell ref="J8:J9"/>
    <mergeCell ref="F8:F9"/>
    <mergeCell ref="I8:I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J2" sqref="J2:L4"/>
    </sheetView>
  </sheetViews>
  <sheetFormatPr defaultColWidth="9.00390625" defaultRowHeight="12.75"/>
  <cols>
    <col min="1" max="1" width="4.00390625" style="14" customWidth="1"/>
    <col min="2" max="2" width="34.875" style="14" customWidth="1"/>
    <col min="3" max="3" width="8.25390625" style="14" customWidth="1"/>
    <col min="4" max="4" width="10.375" style="14" customWidth="1"/>
    <col min="5" max="5" width="6.125" style="14" customWidth="1"/>
    <col min="6" max="6" width="7.00390625" style="14" customWidth="1"/>
    <col min="7" max="7" width="23.875" style="14" customWidth="1"/>
    <col min="8" max="8" width="9.125" style="14" customWidth="1"/>
    <col min="9" max="10" width="9.875" style="14" customWidth="1"/>
    <col min="11" max="16384" width="9.125" style="14" customWidth="1"/>
  </cols>
  <sheetData>
    <row r="1" spans="10:12" s="13" customFormat="1" ht="12.75">
      <c r="J1" s="288" t="s">
        <v>653</v>
      </c>
      <c r="K1" s="294"/>
      <c r="L1" s="294"/>
    </row>
    <row r="2" spans="10:12" s="13" customFormat="1" ht="12">
      <c r="J2" s="572" t="s">
        <v>791</v>
      </c>
      <c r="K2" s="572"/>
      <c r="L2" s="572"/>
    </row>
    <row r="3" spans="10:12" s="13" customFormat="1" ht="12">
      <c r="J3" s="560" t="s">
        <v>419</v>
      </c>
      <c r="K3" s="560"/>
      <c r="L3" s="560"/>
    </row>
    <row r="4" spans="10:12" s="13" customFormat="1" ht="12">
      <c r="J4" s="527" t="s">
        <v>793</v>
      </c>
      <c r="K4" s="527"/>
      <c r="L4" s="527"/>
    </row>
    <row r="5" s="13" customFormat="1" ht="12"/>
    <row r="7" spans="1:13" ht="12.75">
      <c r="A7" s="720" t="s">
        <v>686</v>
      </c>
      <c r="B7" s="720"/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</row>
    <row r="8" spans="1:13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2.75">
      <c r="M9" s="400" t="s">
        <v>641</v>
      </c>
    </row>
    <row r="10" spans="1:13" ht="48" customHeight="1">
      <c r="A10" s="719" t="s">
        <v>360</v>
      </c>
      <c r="B10" s="719" t="s">
        <v>371</v>
      </c>
      <c r="C10" s="719" t="s">
        <v>372</v>
      </c>
      <c r="D10" s="717" t="s">
        <v>335</v>
      </c>
      <c r="E10" s="719" t="s">
        <v>320</v>
      </c>
      <c r="F10" s="717" t="s">
        <v>321</v>
      </c>
      <c r="G10" s="719" t="s">
        <v>373</v>
      </c>
      <c r="H10" s="719"/>
      <c r="I10" s="717" t="s">
        <v>684</v>
      </c>
      <c r="J10" s="719" t="s">
        <v>679</v>
      </c>
      <c r="K10" s="719" t="s">
        <v>642</v>
      </c>
      <c r="L10" s="719"/>
      <c r="M10" s="719"/>
    </row>
    <row r="11" spans="1:13" ht="24">
      <c r="A11" s="719"/>
      <c r="B11" s="719"/>
      <c r="C11" s="719"/>
      <c r="D11" s="718"/>
      <c r="E11" s="719"/>
      <c r="F11" s="718"/>
      <c r="G11" s="401" t="s">
        <v>374</v>
      </c>
      <c r="H11" s="401" t="s">
        <v>375</v>
      </c>
      <c r="I11" s="718"/>
      <c r="J11" s="719"/>
      <c r="K11" s="401" t="s">
        <v>238</v>
      </c>
      <c r="L11" s="401" t="s">
        <v>680</v>
      </c>
      <c r="M11" s="401" t="s">
        <v>685</v>
      </c>
    </row>
    <row r="12" spans="1:13" ht="25.5">
      <c r="A12" s="19" t="s">
        <v>325</v>
      </c>
      <c r="B12" s="406" t="s">
        <v>643</v>
      </c>
      <c r="C12" s="710" t="s">
        <v>735</v>
      </c>
      <c r="D12" s="704" t="s">
        <v>736</v>
      </c>
      <c r="E12" s="710">
        <v>600</v>
      </c>
      <c r="F12" s="710">
        <v>60014</v>
      </c>
      <c r="G12" s="19" t="s">
        <v>376</v>
      </c>
      <c r="H12" s="412">
        <f aca="true" t="shared" si="0" ref="H12:H27">SUM(I12:M12)</f>
        <v>9878957</v>
      </c>
      <c r="I12" s="412">
        <f>SUM(I13:I15)</f>
        <v>5746742</v>
      </c>
      <c r="J12" s="412">
        <f>SUM(J13:J15)</f>
        <v>1500000</v>
      </c>
      <c r="K12" s="412">
        <f>SUM(K13:K15)</f>
        <v>2632215</v>
      </c>
      <c r="L12" s="412">
        <f>SUM(L13:L15)</f>
        <v>0</v>
      </c>
      <c r="M12" s="412">
        <f>SUM(M13:M15)</f>
        <v>0</v>
      </c>
    </row>
    <row r="13" spans="1:13" ht="25.5">
      <c r="A13" s="17"/>
      <c r="B13" s="407" t="s">
        <v>733</v>
      </c>
      <c r="C13" s="711"/>
      <c r="D13" s="713"/>
      <c r="E13" s="715"/>
      <c r="F13" s="715"/>
      <c r="G13" s="402" t="s">
        <v>364</v>
      </c>
      <c r="H13" s="412">
        <f t="shared" si="0"/>
        <v>7573096</v>
      </c>
      <c r="I13" s="431">
        <v>5746742</v>
      </c>
      <c r="J13" s="412">
        <v>760842</v>
      </c>
      <c r="K13" s="412">
        <v>1065512</v>
      </c>
      <c r="L13" s="413"/>
      <c r="M13" s="413" t="s">
        <v>264</v>
      </c>
    </row>
    <row r="14" spans="1:13" ht="25.5">
      <c r="A14" s="17"/>
      <c r="B14" s="407" t="s">
        <v>734</v>
      </c>
      <c r="C14" s="711"/>
      <c r="D14" s="713"/>
      <c r="E14" s="715"/>
      <c r="F14" s="715"/>
      <c r="G14" s="402" t="s">
        <v>365</v>
      </c>
      <c r="H14" s="412">
        <f t="shared" si="0"/>
        <v>0</v>
      </c>
      <c r="I14" s="413" t="s">
        <v>264</v>
      </c>
      <c r="J14" s="413" t="s">
        <v>264</v>
      </c>
      <c r="K14" s="413" t="s">
        <v>264</v>
      </c>
      <c r="L14" s="413" t="s">
        <v>264</v>
      </c>
      <c r="M14" s="413" t="s">
        <v>264</v>
      </c>
    </row>
    <row r="15" spans="1:13" ht="38.25">
      <c r="A15" s="17"/>
      <c r="B15" s="407" t="s">
        <v>740</v>
      </c>
      <c r="C15" s="711"/>
      <c r="D15" s="713"/>
      <c r="E15" s="715"/>
      <c r="F15" s="715"/>
      <c r="G15" s="403" t="s">
        <v>366</v>
      </c>
      <c r="H15" s="409">
        <f t="shared" si="0"/>
        <v>2305861</v>
      </c>
      <c r="I15" s="411"/>
      <c r="J15" s="409">
        <v>739158</v>
      </c>
      <c r="K15" s="409">
        <v>1566703</v>
      </c>
      <c r="L15" s="409"/>
      <c r="M15" s="411" t="s">
        <v>264</v>
      </c>
    </row>
    <row r="16" spans="1:13" ht="25.5">
      <c r="A16" s="19" t="s">
        <v>326</v>
      </c>
      <c r="B16" s="406" t="s">
        <v>643</v>
      </c>
      <c r="C16" s="710" t="s">
        <v>647</v>
      </c>
      <c r="D16" s="704" t="s">
        <v>648</v>
      </c>
      <c r="E16" s="710">
        <v>700</v>
      </c>
      <c r="F16" s="710">
        <v>70005</v>
      </c>
      <c r="G16" s="19" t="s">
        <v>376</v>
      </c>
      <c r="H16" s="412">
        <f t="shared" si="0"/>
        <v>8010000</v>
      </c>
      <c r="I16" s="412">
        <f>SUM(I17:I19)</f>
        <v>10000</v>
      </c>
      <c r="J16" s="412">
        <f>SUM(J17:J19)</f>
        <v>2666667</v>
      </c>
      <c r="K16" s="412">
        <f>SUM(K17:K19)</f>
        <v>2666667</v>
      </c>
      <c r="L16" s="412">
        <f>SUM(L17:L19)</f>
        <v>2666666</v>
      </c>
      <c r="M16" s="412">
        <f>SUM(M17:M19)</f>
        <v>0</v>
      </c>
    </row>
    <row r="17" spans="1:13" ht="25.5">
      <c r="A17" s="17"/>
      <c r="B17" s="407" t="s">
        <v>644</v>
      </c>
      <c r="C17" s="711"/>
      <c r="D17" s="713"/>
      <c r="E17" s="715"/>
      <c r="F17" s="715"/>
      <c r="G17" s="402" t="s">
        <v>364</v>
      </c>
      <c r="H17" s="412">
        <f t="shared" si="0"/>
        <v>3210000</v>
      </c>
      <c r="I17" s="431">
        <v>10000</v>
      </c>
      <c r="J17" s="412">
        <v>1066667</v>
      </c>
      <c r="K17" s="412">
        <v>1066667</v>
      </c>
      <c r="L17" s="413">
        <v>1066666</v>
      </c>
      <c r="M17" s="413" t="s">
        <v>264</v>
      </c>
    </row>
    <row r="18" spans="1:13" ht="38.25">
      <c r="A18" s="17"/>
      <c r="B18" s="407" t="s">
        <v>645</v>
      </c>
      <c r="C18" s="711"/>
      <c r="D18" s="713"/>
      <c r="E18" s="715"/>
      <c r="F18" s="715"/>
      <c r="G18" s="402" t="s">
        <v>365</v>
      </c>
      <c r="H18" s="412">
        <f t="shared" si="0"/>
        <v>0</v>
      </c>
      <c r="I18" s="413" t="s">
        <v>264</v>
      </c>
      <c r="J18" s="413" t="s">
        <v>264</v>
      </c>
      <c r="K18" s="413" t="s">
        <v>264</v>
      </c>
      <c r="L18" s="413" t="s">
        <v>264</v>
      </c>
      <c r="M18" s="413" t="s">
        <v>264</v>
      </c>
    </row>
    <row r="19" spans="1:13" ht="38.25">
      <c r="A19" s="17"/>
      <c r="B19" s="407" t="s">
        <v>646</v>
      </c>
      <c r="C19" s="711"/>
      <c r="D19" s="713"/>
      <c r="E19" s="715"/>
      <c r="F19" s="715"/>
      <c r="G19" s="403" t="s">
        <v>366</v>
      </c>
      <c r="H19" s="409">
        <f t="shared" si="0"/>
        <v>4800000</v>
      </c>
      <c r="I19" s="411" t="s">
        <v>264</v>
      </c>
      <c r="J19" s="409">
        <v>1600000</v>
      </c>
      <c r="K19" s="409">
        <v>1600000</v>
      </c>
      <c r="L19" s="409">
        <v>1600000</v>
      </c>
      <c r="M19" s="411" t="s">
        <v>264</v>
      </c>
    </row>
    <row r="20" spans="1:13" ht="25.5">
      <c r="A20" s="19" t="s">
        <v>327</v>
      </c>
      <c r="B20" s="406" t="s">
        <v>643</v>
      </c>
      <c r="C20" s="710" t="s">
        <v>739</v>
      </c>
      <c r="D20" s="704" t="s">
        <v>648</v>
      </c>
      <c r="E20" s="710">
        <v>750</v>
      </c>
      <c r="F20" s="710">
        <v>75020</v>
      </c>
      <c r="G20" s="19" t="s">
        <v>376</v>
      </c>
      <c r="H20" s="412">
        <f t="shared" si="0"/>
        <v>554999</v>
      </c>
      <c r="I20" s="412">
        <f>SUM(I21:I23)</f>
        <v>8540</v>
      </c>
      <c r="J20" s="412">
        <f>SUM(J21:J23)</f>
        <v>290207</v>
      </c>
      <c r="K20" s="412">
        <f>SUM(K21:K23)</f>
        <v>148122</v>
      </c>
      <c r="L20" s="412">
        <f>SUM(L21:L23)</f>
        <v>108130</v>
      </c>
      <c r="M20" s="412">
        <f>SUM(M21:M23)</f>
        <v>0</v>
      </c>
    </row>
    <row r="21" spans="1:13" ht="12.75">
      <c r="A21" s="17"/>
      <c r="B21" s="407" t="s">
        <v>737</v>
      </c>
      <c r="C21" s="711"/>
      <c r="D21" s="713"/>
      <c r="E21" s="715"/>
      <c r="F21" s="715"/>
      <c r="G21" s="402" t="s">
        <v>364</v>
      </c>
      <c r="H21" s="412">
        <f t="shared" si="0"/>
        <v>103989</v>
      </c>
      <c r="I21" s="431">
        <v>8540</v>
      </c>
      <c r="J21" s="412">
        <v>43531</v>
      </c>
      <c r="K21" s="412">
        <v>22218</v>
      </c>
      <c r="L21" s="413">
        <v>29700</v>
      </c>
      <c r="M21" s="413" t="s">
        <v>264</v>
      </c>
    </row>
    <row r="22" spans="1:13" ht="25.5">
      <c r="A22" s="17"/>
      <c r="B22" s="407" t="s">
        <v>738</v>
      </c>
      <c r="C22" s="711"/>
      <c r="D22" s="713"/>
      <c r="E22" s="715"/>
      <c r="F22" s="715"/>
      <c r="G22" s="402" t="s">
        <v>365</v>
      </c>
      <c r="H22" s="412">
        <f t="shared" si="0"/>
        <v>0</v>
      </c>
      <c r="I22" s="413" t="s">
        <v>264</v>
      </c>
      <c r="J22" s="413" t="s">
        <v>264</v>
      </c>
      <c r="K22" s="413" t="s">
        <v>264</v>
      </c>
      <c r="L22" s="413" t="s">
        <v>264</v>
      </c>
      <c r="M22" s="413" t="s">
        <v>264</v>
      </c>
    </row>
    <row r="23" spans="1:13" ht="25.5">
      <c r="A23" s="18"/>
      <c r="B23" s="546" t="s">
        <v>741</v>
      </c>
      <c r="C23" s="712"/>
      <c r="D23" s="714"/>
      <c r="E23" s="716"/>
      <c r="F23" s="716"/>
      <c r="G23" s="405" t="s">
        <v>366</v>
      </c>
      <c r="H23" s="410">
        <f t="shared" si="0"/>
        <v>451010</v>
      </c>
      <c r="I23" s="547" t="s">
        <v>264</v>
      </c>
      <c r="J23" s="410">
        <v>246676</v>
      </c>
      <c r="K23" s="410">
        <v>125904</v>
      </c>
      <c r="L23" s="410">
        <v>78430</v>
      </c>
      <c r="M23" s="547" t="s">
        <v>264</v>
      </c>
    </row>
    <row r="24" spans="1:13" ht="38.25">
      <c r="A24" s="19" t="s">
        <v>319</v>
      </c>
      <c r="B24" s="406" t="s">
        <v>649</v>
      </c>
      <c r="C24" s="710" t="s">
        <v>651</v>
      </c>
      <c r="D24" s="704" t="s">
        <v>652</v>
      </c>
      <c r="E24" s="710">
        <v>801</v>
      </c>
      <c r="F24" s="710">
        <v>80120</v>
      </c>
      <c r="G24" s="19" t="s">
        <v>376</v>
      </c>
      <c r="H24" s="408">
        <f t="shared" si="0"/>
        <v>8431080</v>
      </c>
      <c r="I24" s="412">
        <f>SUM(I25:I27)</f>
        <v>155010</v>
      </c>
      <c r="J24" s="412">
        <f>SUM(J25:J27)</f>
        <v>8276070</v>
      </c>
      <c r="K24" s="412">
        <f>SUM(K25:K27)</f>
        <v>0</v>
      </c>
      <c r="L24" s="412">
        <f>SUM(L25:L27)</f>
        <v>0</v>
      </c>
      <c r="M24" s="412">
        <f>SUM(M25:M27)</f>
        <v>0</v>
      </c>
    </row>
    <row r="25" spans="1:13" ht="37.5" customHeight="1">
      <c r="A25" s="17"/>
      <c r="B25" s="407" t="s">
        <v>650</v>
      </c>
      <c r="C25" s="711"/>
      <c r="D25" s="713"/>
      <c r="E25" s="715"/>
      <c r="F25" s="715"/>
      <c r="G25" s="402" t="s">
        <v>364</v>
      </c>
      <c r="H25" s="408">
        <f t="shared" si="0"/>
        <v>5432000</v>
      </c>
      <c r="I25" s="412">
        <v>155010</v>
      </c>
      <c r="J25" s="412">
        <v>5276990</v>
      </c>
      <c r="K25" s="412"/>
      <c r="L25" s="413" t="s">
        <v>264</v>
      </c>
      <c r="M25" s="413" t="s">
        <v>264</v>
      </c>
    </row>
    <row r="26" spans="1:13" ht="38.25">
      <c r="A26" s="17"/>
      <c r="B26" s="407" t="s">
        <v>742</v>
      </c>
      <c r="C26" s="711"/>
      <c r="D26" s="713"/>
      <c r="E26" s="715"/>
      <c r="F26" s="715"/>
      <c r="G26" s="402" t="s">
        <v>365</v>
      </c>
      <c r="H26" s="408">
        <f t="shared" si="0"/>
        <v>0</v>
      </c>
      <c r="I26" s="413" t="s">
        <v>264</v>
      </c>
      <c r="J26" s="413" t="s">
        <v>264</v>
      </c>
      <c r="K26" s="413" t="s">
        <v>264</v>
      </c>
      <c r="L26" s="413" t="s">
        <v>264</v>
      </c>
      <c r="M26" s="413" t="s">
        <v>264</v>
      </c>
    </row>
    <row r="27" spans="1:13" ht="38.25">
      <c r="A27" s="17"/>
      <c r="B27" s="407" t="s">
        <v>687</v>
      </c>
      <c r="C27" s="711"/>
      <c r="D27" s="713"/>
      <c r="E27" s="715"/>
      <c r="F27" s="715"/>
      <c r="G27" s="403" t="s">
        <v>366</v>
      </c>
      <c r="H27" s="408">
        <f t="shared" si="0"/>
        <v>2999080</v>
      </c>
      <c r="I27" s="411" t="s">
        <v>264</v>
      </c>
      <c r="J27" s="409">
        <v>2999080</v>
      </c>
      <c r="K27" s="409"/>
      <c r="L27" s="411" t="s">
        <v>264</v>
      </c>
      <c r="M27" s="411" t="s">
        <v>264</v>
      </c>
    </row>
    <row r="28" spans="1:13" ht="12.75">
      <c r="A28" s="18"/>
      <c r="B28" s="18"/>
      <c r="C28" s="18"/>
      <c r="D28" s="18"/>
      <c r="E28" s="18"/>
      <c r="F28" s="18"/>
      <c r="G28" s="18"/>
      <c r="H28" s="410"/>
      <c r="I28" s="410"/>
      <c r="J28" s="410"/>
      <c r="K28" s="410"/>
      <c r="L28" s="410"/>
      <c r="M28" s="410"/>
    </row>
    <row r="29" spans="1:13" ht="12.75">
      <c r="A29" s="17"/>
      <c r="B29" s="17"/>
      <c r="C29" s="17"/>
      <c r="D29" s="17"/>
      <c r="E29" s="17"/>
      <c r="F29" s="17"/>
      <c r="G29" s="17"/>
      <c r="H29" s="412"/>
      <c r="I29" s="412"/>
      <c r="J29" s="412"/>
      <c r="K29" s="412"/>
      <c r="L29" s="412"/>
      <c r="M29" s="412"/>
    </row>
    <row r="30" spans="1:13" ht="12.75">
      <c r="A30" s="17"/>
      <c r="B30" s="17" t="s">
        <v>368</v>
      </c>
      <c r="C30" s="17"/>
      <c r="D30" s="17"/>
      <c r="E30" s="17"/>
      <c r="F30" s="17"/>
      <c r="G30" s="17"/>
      <c r="H30" s="412">
        <f aca="true" t="shared" si="1" ref="H30:M30">SUM(H31:H33)</f>
        <v>26875036</v>
      </c>
      <c r="I30" s="412">
        <f t="shared" si="1"/>
        <v>5920292</v>
      </c>
      <c r="J30" s="412">
        <f t="shared" si="1"/>
        <v>12732944</v>
      </c>
      <c r="K30" s="412">
        <f t="shared" si="1"/>
        <v>5447004</v>
      </c>
      <c r="L30" s="412">
        <f t="shared" si="1"/>
        <v>2774796</v>
      </c>
      <c r="M30" s="412">
        <f t="shared" si="1"/>
        <v>0</v>
      </c>
    </row>
    <row r="31" spans="1:13" ht="12.75">
      <c r="A31" s="17"/>
      <c r="B31" s="404" t="s">
        <v>364</v>
      </c>
      <c r="C31" s="17"/>
      <c r="D31" s="17"/>
      <c r="E31" s="17"/>
      <c r="F31" s="17"/>
      <c r="G31" s="17"/>
      <c r="H31" s="412">
        <f aca="true" t="shared" si="2" ref="H31:M31">SUM(H13,H17,H21,H25)</f>
        <v>16319085</v>
      </c>
      <c r="I31" s="412">
        <f t="shared" si="2"/>
        <v>5920292</v>
      </c>
      <c r="J31" s="412">
        <f t="shared" si="2"/>
        <v>7148030</v>
      </c>
      <c r="K31" s="412">
        <f t="shared" si="2"/>
        <v>2154397</v>
      </c>
      <c r="L31" s="412">
        <f t="shared" si="2"/>
        <v>1096366</v>
      </c>
      <c r="M31" s="412">
        <f t="shared" si="2"/>
        <v>0</v>
      </c>
    </row>
    <row r="32" spans="1:13" ht="12.75">
      <c r="A32" s="17"/>
      <c r="B32" s="404" t="s">
        <v>365</v>
      </c>
      <c r="C32" s="17"/>
      <c r="D32" s="17"/>
      <c r="E32" s="17"/>
      <c r="F32" s="17"/>
      <c r="G32" s="17"/>
      <c r="H32" s="412">
        <f aca="true" t="shared" si="3" ref="H32:M33">SUM(H14,H18,H22,H26)</f>
        <v>0</v>
      </c>
      <c r="I32" s="412">
        <f t="shared" si="3"/>
        <v>0</v>
      </c>
      <c r="J32" s="412">
        <f t="shared" si="3"/>
        <v>0</v>
      </c>
      <c r="K32" s="412">
        <f t="shared" si="3"/>
        <v>0</v>
      </c>
      <c r="L32" s="412">
        <f t="shared" si="3"/>
        <v>0</v>
      </c>
      <c r="M32" s="412">
        <f t="shared" si="3"/>
        <v>0</v>
      </c>
    </row>
    <row r="33" spans="1:13" ht="12.75">
      <c r="A33" s="18"/>
      <c r="B33" s="405" t="s">
        <v>366</v>
      </c>
      <c r="C33" s="18"/>
      <c r="D33" s="18"/>
      <c r="E33" s="18"/>
      <c r="F33" s="18"/>
      <c r="G33" s="18"/>
      <c r="H33" s="412">
        <f t="shared" si="3"/>
        <v>10555951</v>
      </c>
      <c r="I33" s="412">
        <f t="shared" si="3"/>
        <v>0</v>
      </c>
      <c r="J33" s="412">
        <f t="shared" si="3"/>
        <v>5584914</v>
      </c>
      <c r="K33" s="412">
        <f t="shared" si="3"/>
        <v>3292607</v>
      </c>
      <c r="L33" s="412">
        <f t="shared" si="3"/>
        <v>1678430</v>
      </c>
      <c r="M33" s="412">
        <f t="shared" si="3"/>
        <v>0</v>
      </c>
    </row>
  </sheetData>
  <sheetProtection/>
  <mergeCells count="28">
    <mergeCell ref="J2:L2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C16:C19"/>
    <mergeCell ref="D16:D19"/>
    <mergeCell ref="E16:E19"/>
    <mergeCell ref="F16:F19"/>
    <mergeCell ref="C12:C15"/>
    <mergeCell ref="D12:D15"/>
    <mergeCell ref="E12:E15"/>
    <mergeCell ref="F12:F15"/>
    <mergeCell ref="C20:C23"/>
    <mergeCell ref="D20:D23"/>
    <mergeCell ref="E20:E23"/>
    <mergeCell ref="F20:F23"/>
    <mergeCell ref="C24:C27"/>
    <mergeCell ref="D24:D27"/>
    <mergeCell ref="E24:E27"/>
    <mergeCell ref="F24:F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s="301" customFormat="1" ht="12">
      <c r="D1" s="286" t="s">
        <v>259</v>
      </c>
    </row>
    <row r="2" spans="4:6" s="301" customFormat="1" ht="12">
      <c r="D2" s="572" t="s">
        <v>791</v>
      </c>
      <c r="E2" s="572"/>
      <c r="F2" s="572"/>
    </row>
    <row r="3" spans="4:6" s="301" customFormat="1" ht="12">
      <c r="D3" s="560" t="s">
        <v>419</v>
      </c>
      <c r="E3" s="560"/>
      <c r="F3" s="560"/>
    </row>
    <row r="4" spans="4:6" s="301" customFormat="1" ht="12">
      <c r="D4" s="527" t="s">
        <v>793</v>
      </c>
      <c r="E4" s="527"/>
      <c r="F4" s="527"/>
    </row>
    <row r="5" ht="12.75">
      <c r="D5" s="35"/>
    </row>
    <row r="6" spans="1:4" ht="15" customHeight="1">
      <c r="A6" s="723" t="s">
        <v>746</v>
      </c>
      <c r="B6" s="723"/>
      <c r="C6" s="723"/>
      <c r="D6" s="723"/>
    </row>
    <row r="7" ht="6.75" customHeight="1">
      <c r="A7" s="23"/>
    </row>
    <row r="8" ht="18.75" customHeight="1">
      <c r="D8" s="55" t="s">
        <v>331</v>
      </c>
    </row>
    <row r="9" spans="1:4" ht="15" customHeight="1">
      <c r="A9" s="724" t="s">
        <v>333</v>
      </c>
      <c r="B9" s="724" t="s">
        <v>323</v>
      </c>
      <c r="C9" s="725" t="s">
        <v>381</v>
      </c>
      <c r="D9" s="725" t="s">
        <v>785</v>
      </c>
    </row>
    <row r="10" spans="1:4" ht="15" customHeight="1">
      <c r="A10" s="724"/>
      <c r="B10" s="724"/>
      <c r="C10" s="724"/>
      <c r="D10" s="725"/>
    </row>
    <row r="11" spans="1:4" ht="15.75" customHeight="1">
      <c r="A11" s="724"/>
      <c r="B11" s="724"/>
      <c r="C11" s="724"/>
      <c r="D11" s="725"/>
    </row>
    <row r="12" spans="1:4" s="25" customFormat="1" ht="6.75" customHeight="1">
      <c r="A12" s="24">
        <v>1</v>
      </c>
      <c r="B12" s="24">
        <v>2</v>
      </c>
      <c r="C12" s="24">
        <v>3</v>
      </c>
      <c r="D12" s="24">
        <v>4</v>
      </c>
    </row>
    <row r="13" spans="1:4" ht="18.75" customHeight="1">
      <c r="A13" s="722" t="s">
        <v>382</v>
      </c>
      <c r="B13" s="722"/>
      <c r="C13" s="26"/>
      <c r="D13" s="162">
        <f>SUM(D14:D22)</f>
        <v>21999815</v>
      </c>
    </row>
    <row r="14" spans="1:4" ht="18.75" customHeight="1">
      <c r="A14" s="10" t="s">
        <v>325</v>
      </c>
      <c r="B14" s="20" t="s">
        <v>383</v>
      </c>
      <c r="C14" s="10" t="s">
        <v>384</v>
      </c>
      <c r="D14" s="163">
        <v>19899815</v>
      </c>
    </row>
    <row r="15" spans="1:4" ht="18.75" customHeight="1">
      <c r="A15" s="8" t="s">
        <v>326</v>
      </c>
      <c r="B15" s="21" t="s">
        <v>385</v>
      </c>
      <c r="C15" s="8" t="s">
        <v>384</v>
      </c>
      <c r="D15" s="8"/>
    </row>
    <row r="16" spans="1:4" ht="38.25">
      <c r="A16" s="8" t="s">
        <v>327</v>
      </c>
      <c r="B16" s="27" t="s">
        <v>386</v>
      </c>
      <c r="C16" s="8" t="s">
        <v>387</v>
      </c>
      <c r="D16" s="399"/>
    </row>
    <row r="17" spans="1:4" ht="18.75" customHeight="1">
      <c r="A17" s="8" t="s">
        <v>319</v>
      </c>
      <c r="B17" s="21" t="s">
        <v>388</v>
      </c>
      <c r="C17" s="8" t="s">
        <v>389</v>
      </c>
      <c r="D17" s="8"/>
    </row>
    <row r="18" spans="1:4" ht="18.75" customHeight="1">
      <c r="A18" s="8" t="s">
        <v>390</v>
      </c>
      <c r="B18" s="21" t="s">
        <v>391</v>
      </c>
      <c r="C18" s="8" t="s">
        <v>415</v>
      </c>
      <c r="D18" s="8"/>
    </row>
    <row r="19" spans="1:4" ht="18.75" customHeight="1">
      <c r="A19" s="8" t="s">
        <v>392</v>
      </c>
      <c r="B19" s="21" t="s">
        <v>393</v>
      </c>
      <c r="C19" s="8" t="s">
        <v>394</v>
      </c>
      <c r="D19" s="8"/>
    </row>
    <row r="20" spans="1:4" ht="18.75" customHeight="1">
      <c r="A20" s="8" t="s">
        <v>396</v>
      </c>
      <c r="B20" s="21" t="s">
        <v>688</v>
      </c>
      <c r="C20" s="8" t="s">
        <v>397</v>
      </c>
      <c r="D20" s="8"/>
    </row>
    <row r="21" spans="1:4" ht="18.75" customHeight="1">
      <c r="A21" s="8" t="s">
        <v>398</v>
      </c>
      <c r="B21" s="21" t="s">
        <v>399</v>
      </c>
      <c r="C21" s="8" t="s">
        <v>400</v>
      </c>
      <c r="D21" s="399">
        <v>2100000</v>
      </c>
    </row>
    <row r="22" spans="1:4" ht="18.75" customHeight="1">
      <c r="A22" s="9" t="s">
        <v>401</v>
      </c>
      <c r="B22" s="22" t="s">
        <v>402</v>
      </c>
      <c r="C22" s="9" t="s">
        <v>403</v>
      </c>
      <c r="D22" s="9"/>
    </row>
    <row r="23" spans="1:4" ht="18.75" customHeight="1">
      <c r="A23" s="722" t="s">
        <v>404</v>
      </c>
      <c r="B23" s="722"/>
      <c r="C23" s="26"/>
      <c r="D23" s="162">
        <f>SUM(D24+D30)</f>
        <v>2472000</v>
      </c>
    </row>
    <row r="24" spans="1:4" ht="18.75" customHeight="1">
      <c r="A24" s="10" t="s">
        <v>325</v>
      </c>
      <c r="B24" s="20" t="s">
        <v>405</v>
      </c>
      <c r="C24" s="10" t="s">
        <v>406</v>
      </c>
      <c r="D24" s="163">
        <v>2472000</v>
      </c>
    </row>
    <row r="25" spans="1:4" ht="18.75" customHeight="1">
      <c r="A25" s="8" t="s">
        <v>326</v>
      </c>
      <c r="B25" s="21" t="s">
        <v>407</v>
      </c>
      <c r="C25" s="8" t="s">
        <v>406</v>
      </c>
      <c r="D25" s="8"/>
    </row>
    <row r="26" spans="1:4" ht="38.25">
      <c r="A26" s="8" t="s">
        <v>327</v>
      </c>
      <c r="B26" s="27" t="s">
        <v>408</v>
      </c>
      <c r="C26" s="8" t="s">
        <v>409</v>
      </c>
      <c r="D26" s="8"/>
    </row>
    <row r="27" spans="1:4" ht="18.75" customHeight="1">
      <c r="A27" s="8" t="s">
        <v>319</v>
      </c>
      <c r="B27" s="21" t="s">
        <v>379</v>
      </c>
      <c r="C27" s="8" t="s">
        <v>410</v>
      </c>
      <c r="D27" s="8"/>
    </row>
    <row r="28" spans="1:4" ht="18.75" customHeight="1">
      <c r="A28" s="8" t="s">
        <v>390</v>
      </c>
      <c r="B28" s="21" t="s">
        <v>411</v>
      </c>
      <c r="C28" s="8" t="s">
        <v>403</v>
      </c>
      <c r="D28" s="8"/>
    </row>
    <row r="29" spans="1:4" ht="18.75" customHeight="1">
      <c r="A29" s="8" t="s">
        <v>392</v>
      </c>
      <c r="B29" s="21" t="s">
        <v>689</v>
      </c>
      <c r="C29" s="8" t="s">
        <v>412</v>
      </c>
      <c r="D29" s="8"/>
    </row>
    <row r="30" spans="1:4" ht="18.75" customHeight="1">
      <c r="A30" s="9" t="s">
        <v>396</v>
      </c>
      <c r="B30" s="22" t="s">
        <v>413</v>
      </c>
      <c r="C30" s="9" t="s">
        <v>414</v>
      </c>
      <c r="D30" s="9"/>
    </row>
    <row r="31" spans="1:4" ht="7.5" customHeight="1">
      <c r="A31" s="28"/>
      <c r="B31" s="3"/>
      <c r="C31" s="3"/>
      <c r="D31" s="3"/>
    </row>
    <row r="32" spans="1:6" ht="12.75">
      <c r="A32" s="29"/>
      <c r="B32" s="30"/>
      <c r="C32" s="30"/>
      <c r="D32" s="30"/>
      <c r="E32" s="11"/>
      <c r="F32" s="11"/>
    </row>
    <row r="33" spans="1:6" ht="12.75" customHeight="1">
      <c r="A33" s="721" t="s">
        <v>260</v>
      </c>
      <c r="B33" s="721"/>
      <c r="C33" s="721"/>
      <c r="D33" s="721"/>
      <c r="E33" s="721"/>
      <c r="F33" s="161"/>
    </row>
    <row r="34" spans="1:6" ht="22.5" customHeight="1">
      <c r="A34" s="721"/>
      <c r="B34" s="721"/>
      <c r="C34" s="721"/>
      <c r="D34" s="721"/>
      <c r="E34" s="721"/>
      <c r="F34" s="161"/>
    </row>
  </sheetData>
  <sheetProtection/>
  <mergeCells count="9">
    <mergeCell ref="D2:F2"/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defaultGridColor="0" zoomScaleSheetLayoutView="75" zoomScalePageLayoutView="0" colorId="8" workbookViewId="0" topLeftCell="A29">
      <selection activeCell="E54" sqref="E54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294" customFormat="1" ht="12" customHeight="1">
      <c r="A1" s="301"/>
      <c r="B1" s="301"/>
      <c r="C1" s="301"/>
      <c r="D1" s="301"/>
      <c r="E1" s="301"/>
      <c r="F1" s="301"/>
      <c r="H1" s="289"/>
      <c r="O1" s="289" t="s">
        <v>263</v>
      </c>
    </row>
    <row r="2" spans="1:17" s="294" customFormat="1" ht="12" customHeight="1">
      <c r="A2" s="301"/>
      <c r="B2" s="301"/>
      <c r="C2" s="301"/>
      <c r="D2" s="301"/>
      <c r="E2" s="301"/>
      <c r="F2" s="301"/>
      <c r="H2" s="286"/>
      <c r="O2" s="572" t="s">
        <v>791</v>
      </c>
      <c r="P2" s="572"/>
      <c r="Q2" s="572"/>
    </row>
    <row r="3" spans="1:17" s="294" customFormat="1" ht="12" customHeight="1">
      <c r="A3" s="301"/>
      <c r="B3" s="301"/>
      <c r="C3" s="301"/>
      <c r="D3" s="301"/>
      <c r="E3" s="301"/>
      <c r="F3" s="301"/>
      <c r="H3" s="286"/>
      <c r="O3" s="560" t="s">
        <v>419</v>
      </c>
      <c r="P3" s="560"/>
      <c r="Q3" s="560"/>
    </row>
    <row r="4" spans="1:17" s="294" customFormat="1" ht="12" customHeight="1">
      <c r="A4" s="301"/>
      <c r="B4" s="301"/>
      <c r="C4" s="301"/>
      <c r="D4" s="301"/>
      <c r="E4" s="301"/>
      <c r="F4" s="301"/>
      <c r="H4" s="287"/>
      <c r="O4" s="527" t="s">
        <v>793</v>
      </c>
      <c r="P4" s="527"/>
      <c r="Q4" s="527"/>
    </row>
    <row r="6" spans="1:18" ht="18.75" customHeight="1">
      <c r="A6" s="603" t="s">
        <v>318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</row>
    <row r="7" spans="1:18" ht="18.75">
      <c r="A7" s="731" t="s">
        <v>690</v>
      </c>
      <c r="B7" s="731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</row>
    <row r="8" spans="2:10" ht="18.75">
      <c r="B8" s="340"/>
      <c r="C8" s="340"/>
      <c r="D8" s="340"/>
      <c r="E8" s="340"/>
      <c r="F8" s="340"/>
      <c r="G8" s="340"/>
      <c r="H8" s="340"/>
      <c r="I8" s="340"/>
      <c r="J8" s="159"/>
    </row>
    <row r="9" spans="1:18" ht="18">
      <c r="A9" s="164"/>
      <c r="B9" s="164"/>
      <c r="C9" s="164"/>
      <c r="D9" s="159"/>
      <c r="E9" s="159"/>
      <c r="F9" s="159"/>
      <c r="G9" s="159"/>
      <c r="H9" s="159"/>
      <c r="I9" s="159"/>
      <c r="R9" s="55" t="s">
        <v>331</v>
      </c>
    </row>
    <row r="10" spans="1:18" s="15" customFormat="1" ht="11.25" customHeight="1">
      <c r="A10" s="596" t="s">
        <v>320</v>
      </c>
      <c r="B10" s="732" t="s">
        <v>321</v>
      </c>
      <c r="C10" s="599" t="s">
        <v>322</v>
      </c>
      <c r="D10" s="728" t="s">
        <v>261</v>
      </c>
      <c r="E10" s="596" t="s">
        <v>262</v>
      </c>
      <c r="F10" s="600" t="s">
        <v>773</v>
      </c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2"/>
    </row>
    <row r="11" spans="1:18" s="15" customFormat="1" ht="11.25" customHeight="1">
      <c r="A11" s="597"/>
      <c r="B11" s="732"/>
      <c r="C11" s="599"/>
      <c r="D11" s="729"/>
      <c r="E11" s="597"/>
      <c r="F11" s="596" t="s">
        <v>774</v>
      </c>
      <c r="G11" s="604" t="s">
        <v>342</v>
      </c>
      <c r="H11" s="608"/>
      <c r="I11" s="608"/>
      <c r="J11" s="608"/>
      <c r="K11" s="608"/>
      <c r="L11" s="608"/>
      <c r="M11" s="608"/>
      <c r="N11" s="605"/>
      <c r="O11" s="596" t="s">
        <v>775</v>
      </c>
      <c r="P11" s="600" t="s">
        <v>342</v>
      </c>
      <c r="Q11" s="601"/>
      <c r="R11" s="602"/>
    </row>
    <row r="12" spans="1:18" s="15" customFormat="1" ht="11.25" customHeight="1">
      <c r="A12" s="597"/>
      <c r="B12" s="732"/>
      <c r="C12" s="599"/>
      <c r="D12" s="729"/>
      <c r="E12" s="597"/>
      <c r="F12" s="597"/>
      <c r="G12" s="606"/>
      <c r="H12" s="609"/>
      <c r="I12" s="609"/>
      <c r="J12" s="609"/>
      <c r="K12" s="609"/>
      <c r="L12" s="609"/>
      <c r="M12" s="609"/>
      <c r="N12" s="607"/>
      <c r="O12" s="597"/>
      <c r="P12" s="596" t="s">
        <v>776</v>
      </c>
      <c r="Q12" s="596" t="s">
        <v>324</v>
      </c>
      <c r="R12" s="610" t="s">
        <v>777</v>
      </c>
    </row>
    <row r="13" spans="1:18" s="15" customFormat="1" ht="11.25" customHeight="1">
      <c r="A13" s="597"/>
      <c r="B13" s="732"/>
      <c r="C13" s="599"/>
      <c r="D13" s="729"/>
      <c r="E13" s="597"/>
      <c r="F13" s="597"/>
      <c r="G13" s="596" t="s">
        <v>778</v>
      </c>
      <c r="H13" s="604" t="s">
        <v>342</v>
      </c>
      <c r="I13" s="605"/>
      <c r="J13" s="596" t="s">
        <v>779</v>
      </c>
      <c r="K13" s="596" t="s">
        <v>130</v>
      </c>
      <c r="L13" s="596" t="s">
        <v>131</v>
      </c>
      <c r="M13" s="596" t="s">
        <v>780</v>
      </c>
      <c r="N13" s="596" t="s">
        <v>781</v>
      </c>
      <c r="O13" s="597"/>
      <c r="P13" s="597"/>
      <c r="Q13" s="598"/>
      <c r="R13" s="611"/>
    </row>
    <row r="14" spans="1:18" s="15" customFormat="1" ht="11.25" customHeight="1">
      <c r="A14" s="597"/>
      <c r="B14" s="732"/>
      <c r="C14" s="599"/>
      <c r="D14" s="729"/>
      <c r="E14" s="597"/>
      <c r="F14" s="597"/>
      <c r="G14" s="597"/>
      <c r="H14" s="606"/>
      <c r="I14" s="607"/>
      <c r="J14" s="597"/>
      <c r="K14" s="597"/>
      <c r="L14" s="597"/>
      <c r="M14" s="597"/>
      <c r="N14" s="597"/>
      <c r="O14" s="597"/>
      <c r="P14" s="597"/>
      <c r="Q14" s="596" t="s">
        <v>782</v>
      </c>
      <c r="R14" s="611"/>
    </row>
    <row r="15" spans="1:18" s="15" customFormat="1" ht="99.75" customHeight="1">
      <c r="A15" s="598"/>
      <c r="B15" s="732"/>
      <c r="C15" s="599"/>
      <c r="D15" s="730"/>
      <c r="E15" s="598"/>
      <c r="F15" s="598"/>
      <c r="G15" s="598"/>
      <c r="H15" s="553" t="s">
        <v>783</v>
      </c>
      <c r="I15" s="553" t="s">
        <v>0</v>
      </c>
      <c r="J15" s="598"/>
      <c r="K15" s="598"/>
      <c r="L15" s="598"/>
      <c r="M15" s="598"/>
      <c r="N15" s="598"/>
      <c r="O15" s="598"/>
      <c r="P15" s="598"/>
      <c r="Q15" s="598"/>
      <c r="R15" s="612"/>
    </row>
    <row r="16" spans="1:18" s="15" customFormat="1" ht="13.5" customHeight="1">
      <c r="A16" s="554" t="s">
        <v>543</v>
      </c>
      <c r="B16" s="554" t="s">
        <v>234</v>
      </c>
      <c r="C16" s="554" t="s">
        <v>206</v>
      </c>
      <c r="D16" s="554" t="s">
        <v>544</v>
      </c>
      <c r="E16" s="554" t="s">
        <v>545</v>
      </c>
      <c r="F16" s="554" t="s">
        <v>547</v>
      </c>
      <c r="G16" s="554" t="s">
        <v>548</v>
      </c>
      <c r="H16" s="554" t="s">
        <v>549</v>
      </c>
      <c r="I16" s="554" t="s">
        <v>207</v>
      </c>
      <c r="J16" s="554" t="s">
        <v>550</v>
      </c>
      <c r="K16" s="554" t="s">
        <v>208</v>
      </c>
      <c r="L16" s="554" t="s">
        <v>551</v>
      </c>
      <c r="M16" s="554" t="s">
        <v>552</v>
      </c>
      <c r="N16" s="554" t="s">
        <v>553</v>
      </c>
      <c r="O16" s="554" t="s">
        <v>209</v>
      </c>
      <c r="P16" s="554" t="s">
        <v>210</v>
      </c>
      <c r="Q16" s="554" t="s">
        <v>1</v>
      </c>
      <c r="R16" s="554" t="s">
        <v>2</v>
      </c>
    </row>
    <row r="17" spans="1:18" ht="15">
      <c r="A17" s="166" t="s">
        <v>420</v>
      </c>
      <c r="B17" s="167"/>
      <c r="C17" s="168"/>
      <c r="D17" s="169">
        <f>SUM(D18)</f>
        <v>5000</v>
      </c>
      <c r="E17" s="169">
        <f aca="true" t="shared" si="0" ref="E17:R18">SUM(E18)</f>
        <v>5000</v>
      </c>
      <c r="F17" s="169">
        <f t="shared" si="0"/>
        <v>5000</v>
      </c>
      <c r="G17" s="169">
        <f t="shared" si="0"/>
        <v>5000</v>
      </c>
      <c r="H17" s="169">
        <f t="shared" si="0"/>
        <v>0</v>
      </c>
      <c r="I17" s="169">
        <f t="shared" si="0"/>
        <v>5000</v>
      </c>
      <c r="J17" s="169">
        <f t="shared" si="0"/>
        <v>0</v>
      </c>
      <c r="K17" s="169">
        <f t="shared" si="0"/>
        <v>0</v>
      </c>
      <c r="L17" s="169">
        <f t="shared" si="0"/>
        <v>0</v>
      </c>
      <c r="M17" s="169">
        <f t="shared" si="0"/>
        <v>0</v>
      </c>
      <c r="N17" s="169">
        <f t="shared" si="0"/>
        <v>0</v>
      </c>
      <c r="O17" s="169">
        <f t="shared" si="0"/>
        <v>0</v>
      </c>
      <c r="P17" s="169">
        <f t="shared" si="0"/>
        <v>0</v>
      </c>
      <c r="Q17" s="169">
        <f t="shared" si="0"/>
        <v>0</v>
      </c>
      <c r="R17" s="169">
        <f t="shared" si="0"/>
        <v>0</v>
      </c>
    </row>
    <row r="18" spans="1:18" ht="15">
      <c r="A18" s="173"/>
      <c r="B18" s="174" t="s">
        <v>422</v>
      </c>
      <c r="C18" s="175"/>
      <c r="D18" s="176">
        <f>SUM(D19)</f>
        <v>5000</v>
      </c>
      <c r="E18" s="176">
        <f t="shared" si="0"/>
        <v>5000</v>
      </c>
      <c r="F18" s="176">
        <f t="shared" si="0"/>
        <v>5000</v>
      </c>
      <c r="G18" s="176">
        <f t="shared" si="0"/>
        <v>5000</v>
      </c>
      <c r="H18" s="176">
        <f t="shared" si="0"/>
        <v>0</v>
      </c>
      <c r="I18" s="176">
        <f t="shared" si="0"/>
        <v>5000</v>
      </c>
      <c r="J18" s="176">
        <f t="shared" si="0"/>
        <v>0</v>
      </c>
      <c r="K18" s="176">
        <f t="shared" si="0"/>
        <v>0</v>
      </c>
      <c r="L18" s="176">
        <f t="shared" si="0"/>
        <v>0</v>
      </c>
      <c r="M18" s="176">
        <f t="shared" si="0"/>
        <v>0</v>
      </c>
      <c r="N18" s="176">
        <f t="shared" si="0"/>
        <v>0</v>
      </c>
      <c r="O18" s="176">
        <f t="shared" si="0"/>
        <v>0</v>
      </c>
      <c r="P18" s="176">
        <f t="shared" si="0"/>
        <v>0</v>
      </c>
      <c r="Q18" s="176">
        <f t="shared" si="0"/>
        <v>0</v>
      </c>
      <c r="R18" s="176">
        <f t="shared" si="0"/>
        <v>0</v>
      </c>
    </row>
    <row r="19" spans="1:18" ht="15">
      <c r="A19" s="178"/>
      <c r="B19" s="179"/>
      <c r="C19" s="180" t="s">
        <v>424</v>
      </c>
      <c r="D19" s="181">
        <v>5000</v>
      </c>
      <c r="E19" s="182">
        <f>SUM(F19,O19)</f>
        <v>5000</v>
      </c>
      <c r="F19" s="181">
        <f>SUM(G19,J19:N19)</f>
        <v>5000</v>
      </c>
      <c r="G19" s="182">
        <f>SUM(H19:I19)</f>
        <v>5000</v>
      </c>
      <c r="H19" s="181">
        <v>0</v>
      </c>
      <c r="I19" s="182">
        <v>5000</v>
      </c>
      <c r="J19" s="181"/>
      <c r="K19" s="181"/>
      <c r="L19" s="181"/>
      <c r="M19" s="181"/>
      <c r="N19" s="181"/>
      <c r="O19" s="181">
        <f>SUM(R19,P19)</f>
        <v>0</v>
      </c>
      <c r="P19" s="181"/>
      <c r="Q19" s="181"/>
      <c r="R19" s="181"/>
    </row>
    <row r="20" spans="1:18" ht="15" hidden="1" outlineLevel="1">
      <c r="A20" s="166" t="s">
        <v>426</v>
      </c>
      <c r="B20" s="167"/>
      <c r="C20" s="168"/>
      <c r="D20" s="169"/>
      <c r="E20" s="170"/>
      <c r="F20" s="169"/>
      <c r="G20" s="171"/>
      <c r="H20" s="172"/>
      <c r="I20" s="171"/>
      <c r="J20" s="172"/>
      <c r="K20" s="172"/>
      <c r="L20" s="172"/>
      <c r="M20" s="172"/>
      <c r="N20" s="172"/>
      <c r="O20" s="172"/>
      <c r="P20" s="172"/>
      <c r="Q20" s="172"/>
      <c r="R20" s="172"/>
    </row>
    <row r="21" spans="1:18" ht="15" hidden="1" outlineLevel="1">
      <c r="A21" s="183"/>
      <c r="B21" s="174" t="s">
        <v>428</v>
      </c>
      <c r="C21" s="175"/>
      <c r="D21" s="176"/>
      <c r="E21" s="177"/>
      <c r="F21" s="176"/>
      <c r="G21" s="177"/>
      <c r="H21" s="176"/>
      <c r="I21" s="177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1:18" ht="15" hidden="1" outlineLevel="1">
      <c r="A22" s="184"/>
      <c r="B22" s="179"/>
      <c r="C22" s="180" t="s">
        <v>424</v>
      </c>
      <c r="D22" s="181"/>
      <c r="E22" s="182"/>
      <c r="F22" s="181"/>
      <c r="G22" s="182"/>
      <c r="H22" s="181"/>
      <c r="I22" s="182"/>
      <c r="J22" s="181"/>
      <c r="K22" s="181"/>
      <c r="L22" s="181"/>
      <c r="M22" s="181"/>
      <c r="N22" s="181"/>
      <c r="O22" s="181"/>
      <c r="P22" s="181"/>
      <c r="Q22" s="181"/>
      <c r="R22" s="181"/>
    </row>
    <row r="23" spans="1:18" ht="15" collapsed="1">
      <c r="A23" s="166" t="s">
        <v>488</v>
      </c>
      <c r="B23" s="167"/>
      <c r="C23" s="168"/>
      <c r="D23" s="169">
        <f>SUM(D24)</f>
        <v>40000</v>
      </c>
      <c r="E23" s="169">
        <f aca="true" t="shared" si="1" ref="E23:R24">SUM(E24)</f>
        <v>40000</v>
      </c>
      <c r="F23" s="169">
        <f t="shared" si="1"/>
        <v>40000</v>
      </c>
      <c r="G23" s="169">
        <f t="shared" si="1"/>
        <v>40000</v>
      </c>
      <c r="H23" s="169">
        <f t="shared" si="1"/>
        <v>0</v>
      </c>
      <c r="I23" s="169">
        <f t="shared" si="1"/>
        <v>40000</v>
      </c>
      <c r="J23" s="169">
        <f t="shared" si="1"/>
        <v>0</v>
      </c>
      <c r="K23" s="169">
        <f t="shared" si="1"/>
        <v>0</v>
      </c>
      <c r="L23" s="169">
        <f t="shared" si="1"/>
        <v>0</v>
      </c>
      <c r="M23" s="169">
        <f t="shared" si="1"/>
        <v>0</v>
      </c>
      <c r="N23" s="169">
        <f t="shared" si="1"/>
        <v>0</v>
      </c>
      <c r="O23" s="169">
        <f t="shared" si="1"/>
        <v>0</v>
      </c>
      <c r="P23" s="169">
        <f t="shared" si="1"/>
        <v>0</v>
      </c>
      <c r="Q23" s="169">
        <f t="shared" si="1"/>
        <v>0</v>
      </c>
      <c r="R23" s="169">
        <f t="shared" si="1"/>
        <v>0</v>
      </c>
    </row>
    <row r="24" spans="1:18" ht="15">
      <c r="A24" s="183"/>
      <c r="B24" s="174" t="s">
        <v>490</v>
      </c>
      <c r="C24" s="175"/>
      <c r="D24" s="176">
        <f>SUM(D25)</f>
        <v>40000</v>
      </c>
      <c r="E24" s="176">
        <f t="shared" si="1"/>
        <v>40000</v>
      </c>
      <c r="F24" s="176">
        <f t="shared" si="1"/>
        <v>40000</v>
      </c>
      <c r="G24" s="176">
        <f t="shared" si="1"/>
        <v>40000</v>
      </c>
      <c r="H24" s="176">
        <f t="shared" si="1"/>
        <v>0</v>
      </c>
      <c r="I24" s="176">
        <f t="shared" si="1"/>
        <v>40000</v>
      </c>
      <c r="J24" s="176">
        <f t="shared" si="1"/>
        <v>0</v>
      </c>
      <c r="K24" s="176">
        <f t="shared" si="1"/>
        <v>0</v>
      </c>
      <c r="L24" s="176">
        <f t="shared" si="1"/>
        <v>0</v>
      </c>
      <c r="M24" s="176">
        <f t="shared" si="1"/>
        <v>0</v>
      </c>
      <c r="N24" s="176">
        <f t="shared" si="1"/>
        <v>0</v>
      </c>
      <c r="O24" s="176">
        <f t="shared" si="1"/>
        <v>0</v>
      </c>
      <c r="P24" s="176">
        <f t="shared" si="1"/>
        <v>0</v>
      </c>
      <c r="Q24" s="176">
        <f t="shared" si="1"/>
        <v>0</v>
      </c>
      <c r="R24" s="176">
        <f t="shared" si="1"/>
        <v>0</v>
      </c>
    </row>
    <row r="25" spans="1:18" ht="15">
      <c r="A25" s="184"/>
      <c r="B25" s="179"/>
      <c r="C25" s="180" t="s">
        <v>424</v>
      </c>
      <c r="D25" s="181">
        <v>40000</v>
      </c>
      <c r="E25" s="182">
        <f>SUM(F25,O25)</f>
        <v>40000</v>
      </c>
      <c r="F25" s="181">
        <f>SUM(G25,J25:N25)</f>
        <v>40000</v>
      </c>
      <c r="G25" s="182">
        <f>SUM(H25:I25)</f>
        <v>40000</v>
      </c>
      <c r="H25" s="181"/>
      <c r="I25" s="182">
        <v>40000</v>
      </c>
      <c r="J25" s="181"/>
      <c r="K25" s="181"/>
      <c r="L25" s="181"/>
      <c r="M25" s="181"/>
      <c r="N25" s="181"/>
      <c r="O25" s="181">
        <f>SUM(R25,P25)</f>
        <v>0</v>
      </c>
      <c r="P25" s="181"/>
      <c r="Q25" s="181"/>
      <c r="R25" s="181"/>
    </row>
    <row r="26" spans="1:18" ht="15">
      <c r="A26" s="166" t="s">
        <v>498</v>
      </c>
      <c r="B26" s="167"/>
      <c r="C26" s="168"/>
      <c r="D26" s="169">
        <f>SUM(D27,D29,D31)</f>
        <v>458000</v>
      </c>
      <c r="E26" s="169">
        <f aca="true" t="shared" si="2" ref="E26:J26">SUM(E27,E29,E31)</f>
        <v>458000</v>
      </c>
      <c r="F26" s="169">
        <f t="shared" si="2"/>
        <v>452000</v>
      </c>
      <c r="G26" s="169">
        <f t="shared" si="2"/>
        <v>451250</v>
      </c>
      <c r="H26" s="169">
        <f t="shared" si="2"/>
        <v>263300</v>
      </c>
      <c r="I26" s="169">
        <f t="shared" si="2"/>
        <v>187950</v>
      </c>
      <c r="J26" s="169">
        <f t="shared" si="2"/>
        <v>0</v>
      </c>
      <c r="K26" s="169">
        <f aca="true" t="shared" si="3" ref="K26:R26">SUM(K27,K29,K31)</f>
        <v>750</v>
      </c>
      <c r="L26" s="169">
        <f t="shared" si="3"/>
        <v>0</v>
      </c>
      <c r="M26" s="169">
        <f t="shared" si="3"/>
        <v>0</v>
      </c>
      <c r="N26" s="169">
        <f t="shared" si="3"/>
        <v>0</v>
      </c>
      <c r="O26" s="169">
        <f t="shared" si="3"/>
        <v>6000</v>
      </c>
      <c r="P26" s="169">
        <f t="shared" si="3"/>
        <v>6000</v>
      </c>
      <c r="Q26" s="169">
        <f t="shared" si="3"/>
        <v>0</v>
      </c>
      <c r="R26" s="169">
        <f t="shared" si="3"/>
        <v>0</v>
      </c>
    </row>
    <row r="27" spans="1:18" ht="15">
      <c r="A27" s="183"/>
      <c r="B27" s="174" t="s">
        <v>500</v>
      </c>
      <c r="C27" s="175"/>
      <c r="D27" s="176">
        <f>SUM(D28)</f>
        <v>130000</v>
      </c>
      <c r="E27" s="176">
        <f aca="true" t="shared" si="4" ref="E27:R27">SUM(E28)</f>
        <v>130000</v>
      </c>
      <c r="F27" s="176">
        <f t="shared" si="4"/>
        <v>130000</v>
      </c>
      <c r="G27" s="176">
        <f t="shared" si="4"/>
        <v>130000</v>
      </c>
      <c r="H27" s="176">
        <f t="shared" si="4"/>
        <v>0</v>
      </c>
      <c r="I27" s="176">
        <f t="shared" si="4"/>
        <v>130000</v>
      </c>
      <c r="J27" s="176">
        <f t="shared" si="4"/>
        <v>0</v>
      </c>
      <c r="K27" s="176">
        <f t="shared" si="4"/>
        <v>0</v>
      </c>
      <c r="L27" s="176">
        <f t="shared" si="4"/>
        <v>0</v>
      </c>
      <c r="M27" s="176">
        <f t="shared" si="4"/>
        <v>0</v>
      </c>
      <c r="N27" s="176">
        <f t="shared" si="4"/>
        <v>0</v>
      </c>
      <c r="O27" s="176">
        <f t="shared" si="4"/>
        <v>0</v>
      </c>
      <c r="P27" s="176">
        <f t="shared" si="4"/>
        <v>0</v>
      </c>
      <c r="Q27" s="176">
        <f t="shared" si="4"/>
        <v>0</v>
      </c>
      <c r="R27" s="176">
        <f t="shared" si="4"/>
        <v>0</v>
      </c>
    </row>
    <row r="28" spans="1:18" ht="15">
      <c r="A28" s="183"/>
      <c r="B28" s="179"/>
      <c r="C28" s="180" t="s">
        <v>424</v>
      </c>
      <c r="D28" s="176">
        <v>130000</v>
      </c>
      <c r="E28" s="182">
        <f>SUM(F28,O28)</f>
        <v>130000</v>
      </c>
      <c r="F28" s="181">
        <f>SUM(G28,J28:N28)</f>
        <v>130000</v>
      </c>
      <c r="G28" s="182">
        <f>SUM(H28:I28)</f>
        <v>130000</v>
      </c>
      <c r="H28" s="176"/>
      <c r="I28" s="177">
        <v>130000</v>
      </c>
      <c r="J28" s="181"/>
      <c r="K28" s="181"/>
      <c r="L28" s="181"/>
      <c r="M28" s="181"/>
      <c r="N28" s="181"/>
      <c r="O28" s="181">
        <f>SUM(R28,P28)</f>
        <v>0</v>
      </c>
      <c r="P28" s="181"/>
      <c r="Q28" s="181"/>
      <c r="R28" s="181"/>
    </row>
    <row r="29" spans="1:18" ht="15">
      <c r="A29" s="183"/>
      <c r="B29" s="167" t="s">
        <v>502</v>
      </c>
      <c r="C29" s="168"/>
      <c r="D29" s="172">
        <f>SUM(D30)</f>
        <v>15000</v>
      </c>
      <c r="E29" s="172">
        <f aca="true" t="shared" si="5" ref="E29:R29">SUM(E30)</f>
        <v>15000</v>
      </c>
      <c r="F29" s="172">
        <f t="shared" si="5"/>
        <v>15000</v>
      </c>
      <c r="G29" s="172">
        <f t="shared" si="5"/>
        <v>15000</v>
      </c>
      <c r="H29" s="172">
        <f t="shared" si="5"/>
        <v>0</v>
      </c>
      <c r="I29" s="172">
        <f t="shared" si="5"/>
        <v>15000</v>
      </c>
      <c r="J29" s="172">
        <f t="shared" si="5"/>
        <v>0</v>
      </c>
      <c r="K29" s="172">
        <f t="shared" si="5"/>
        <v>0</v>
      </c>
      <c r="L29" s="172">
        <f t="shared" si="5"/>
        <v>0</v>
      </c>
      <c r="M29" s="172">
        <f t="shared" si="5"/>
        <v>0</v>
      </c>
      <c r="N29" s="172">
        <f t="shared" si="5"/>
        <v>0</v>
      </c>
      <c r="O29" s="172">
        <f t="shared" si="5"/>
        <v>0</v>
      </c>
      <c r="P29" s="172">
        <f t="shared" si="5"/>
        <v>0</v>
      </c>
      <c r="Q29" s="172">
        <f t="shared" si="5"/>
        <v>0</v>
      </c>
      <c r="R29" s="172">
        <f t="shared" si="5"/>
        <v>0</v>
      </c>
    </row>
    <row r="30" spans="1:18" ht="15">
      <c r="A30" s="183"/>
      <c r="B30" s="179"/>
      <c r="C30" s="180" t="s">
        <v>424</v>
      </c>
      <c r="D30" s="181">
        <v>15000</v>
      </c>
      <c r="E30" s="182">
        <f>SUM(F30,O30)</f>
        <v>15000</v>
      </c>
      <c r="F30" s="181">
        <f>SUM(G30,J30:N30)</f>
        <v>15000</v>
      </c>
      <c r="G30" s="182">
        <f>SUM(H30:I30)</f>
        <v>15000</v>
      </c>
      <c r="H30" s="181"/>
      <c r="I30" s="181">
        <v>15000</v>
      </c>
      <c r="J30" s="181"/>
      <c r="K30" s="181"/>
      <c r="L30" s="181"/>
      <c r="M30" s="181"/>
      <c r="N30" s="181"/>
      <c r="O30" s="181">
        <f>SUM(R30,P30)</f>
        <v>0</v>
      </c>
      <c r="P30" s="181"/>
      <c r="Q30" s="181"/>
      <c r="R30" s="181"/>
    </row>
    <row r="31" spans="1:18" ht="15">
      <c r="A31" s="183"/>
      <c r="B31" s="174" t="s">
        <v>503</v>
      </c>
      <c r="C31" s="175"/>
      <c r="D31" s="176">
        <f>SUM(D32:D33)</f>
        <v>313000</v>
      </c>
      <c r="E31" s="176">
        <f aca="true" t="shared" si="6" ref="E31:J31">SUM(E32:E33)</f>
        <v>313000</v>
      </c>
      <c r="F31" s="176">
        <f t="shared" si="6"/>
        <v>307000</v>
      </c>
      <c r="G31" s="176">
        <f t="shared" si="6"/>
        <v>306250</v>
      </c>
      <c r="H31" s="176">
        <f t="shared" si="6"/>
        <v>263300</v>
      </c>
      <c r="I31" s="176">
        <f t="shared" si="6"/>
        <v>42950</v>
      </c>
      <c r="J31" s="176">
        <f t="shared" si="6"/>
        <v>0</v>
      </c>
      <c r="K31" s="176">
        <f aca="true" t="shared" si="7" ref="K31:R31">SUM(K32:K33)</f>
        <v>750</v>
      </c>
      <c r="L31" s="176">
        <f t="shared" si="7"/>
        <v>0</v>
      </c>
      <c r="M31" s="176">
        <f t="shared" si="7"/>
        <v>0</v>
      </c>
      <c r="N31" s="176">
        <f t="shared" si="7"/>
        <v>0</v>
      </c>
      <c r="O31" s="176">
        <f t="shared" si="7"/>
        <v>6000</v>
      </c>
      <c r="P31" s="176">
        <f t="shared" si="7"/>
        <v>6000</v>
      </c>
      <c r="Q31" s="176">
        <f t="shared" si="7"/>
        <v>0</v>
      </c>
      <c r="R31" s="176">
        <f t="shared" si="7"/>
        <v>0</v>
      </c>
    </row>
    <row r="32" spans="1:18" ht="15">
      <c r="A32" s="183"/>
      <c r="B32" s="174"/>
      <c r="C32" s="175" t="s">
        <v>424</v>
      </c>
      <c r="D32" s="176">
        <v>307000</v>
      </c>
      <c r="E32" s="177">
        <f>SUM(F32,O32)</f>
        <v>307000</v>
      </c>
      <c r="F32" s="176">
        <f>SUM(G32,J32:N32)</f>
        <v>307000</v>
      </c>
      <c r="G32" s="177">
        <f>SUM(H32:I32)</f>
        <v>306250</v>
      </c>
      <c r="H32" s="176">
        <v>263300</v>
      </c>
      <c r="I32" s="177">
        <v>42950</v>
      </c>
      <c r="J32" s="176"/>
      <c r="K32" s="176">
        <v>750</v>
      </c>
      <c r="L32" s="176"/>
      <c r="M32" s="176"/>
      <c r="N32" s="176"/>
      <c r="O32" s="176">
        <f>SUM(R32,P32)</f>
        <v>0</v>
      </c>
      <c r="P32" s="176"/>
      <c r="Q32" s="176"/>
      <c r="R32" s="176"/>
    </row>
    <row r="33" spans="1:18" ht="15">
      <c r="A33" s="184"/>
      <c r="B33" s="179"/>
      <c r="C33" s="180" t="s">
        <v>639</v>
      </c>
      <c r="D33" s="181">
        <v>6000</v>
      </c>
      <c r="E33" s="181">
        <f>SUM(F33,O33)</f>
        <v>6000</v>
      </c>
      <c r="F33" s="181">
        <f>SUM(G33,J33:N33)</f>
        <v>0</v>
      </c>
      <c r="G33" s="181">
        <f>SUM(H33:I33)</f>
        <v>0</v>
      </c>
      <c r="H33" s="181"/>
      <c r="I33" s="181"/>
      <c r="J33" s="181"/>
      <c r="K33" s="181"/>
      <c r="L33" s="181"/>
      <c r="M33" s="181"/>
      <c r="N33" s="181"/>
      <c r="O33" s="181">
        <f>SUM(R33,P33)</f>
        <v>6000</v>
      </c>
      <c r="P33" s="181">
        <v>6000</v>
      </c>
      <c r="Q33" s="181"/>
      <c r="R33" s="181"/>
    </row>
    <row r="34" spans="1:18" ht="15">
      <c r="A34" s="166" t="s">
        <v>505</v>
      </c>
      <c r="B34" s="167"/>
      <c r="C34" s="168"/>
      <c r="D34" s="169">
        <f>SUM(D35,D37)</f>
        <v>213845</v>
      </c>
      <c r="E34" s="169">
        <f aca="true" t="shared" si="8" ref="E34:J34">SUM(E35,E37)</f>
        <v>213845</v>
      </c>
      <c r="F34" s="169">
        <f t="shared" si="8"/>
        <v>213845</v>
      </c>
      <c r="G34" s="169">
        <f t="shared" si="8"/>
        <v>213845</v>
      </c>
      <c r="H34" s="169">
        <f t="shared" si="8"/>
        <v>205445</v>
      </c>
      <c r="I34" s="169">
        <f t="shared" si="8"/>
        <v>8400</v>
      </c>
      <c r="J34" s="169">
        <f t="shared" si="8"/>
        <v>0</v>
      </c>
      <c r="K34" s="169">
        <f aca="true" t="shared" si="9" ref="K34:R34">SUM(K35,K37)</f>
        <v>0</v>
      </c>
      <c r="L34" s="169">
        <f t="shared" si="9"/>
        <v>0</v>
      </c>
      <c r="M34" s="169">
        <f t="shared" si="9"/>
        <v>0</v>
      </c>
      <c r="N34" s="169">
        <f t="shared" si="9"/>
        <v>0</v>
      </c>
      <c r="O34" s="169">
        <f t="shared" si="9"/>
        <v>0</v>
      </c>
      <c r="P34" s="169">
        <f t="shared" si="9"/>
        <v>0</v>
      </c>
      <c r="Q34" s="169">
        <f t="shared" si="9"/>
        <v>0</v>
      </c>
      <c r="R34" s="169">
        <f t="shared" si="9"/>
        <v>0</v>
      </c>
    </row>
    <row r="35" spans="1:18" ht="15">
      <c r="A35" s="183"/>
      <c r="B35" s="174" t="s">
        <v>507</v>
      </c>
      <c r="C35" s="175"/>
      <c r="D35" s="176">
        <f>SUM(D36)</f>
        <v>188845</v>
      </c>
      <c r="E35" s="176">
        <f aca="true" t="shared" si="10" ref="E35:R35">SUM(E36)</f>
        <v>188845</v>
      </c>
      <c r="F35" s="176">
        <f t="shared" si="10"/>
        <v>188845</v>
      </c>
      <c r="G35" s="176">
        <f t="shared" si="10"/>
        <v>188845</v>
      </c>
      <c r="H35" s="176">
        <f t="shared" si="10"/>
        <v>188845</v>
      </c>
      <c r="I35" s="176">
        <f t="shared" si="10"/>
        <v>0</v>
      </c>
      <c r="J35" s="176">
        <f t="shared" si="10"/>
        <v>0</v>
      </c>
      <c r="K35" s="176">
        <f t="shared" si="10"/>
        <v>0</v>
      </c>
      <c r="L35" s="176">
        <f t="shared" si="10"/>
        <v>0</v>
      </c>
      <c r="M35" s="176">
        <f t="shared" si="10"/>
        <v>0</v>
      </c>
      <c r="N35" s="176">
        <f t="shared" si="10"/>
        <v>0</v>
      </c>
      <c r="O35" s="176">
        <f t="shared" si="10"/>
        <v>0</v>
      </c>
      <c r="P35" s="176">
        <f t="shared" si="10"/>
        <v>0</v>
      </c>
      <c r="Q35" s="176">
        <f t="shared" si="10"/>
        <v>0</v>
      </c>
      <c r="R35" s="176">
        <f t="shared" si="10"/>
        <v>0</v>
      </c>
    </row>
    <row r="36" spans="1:18" ht="15">
      <c r="A36" s="183"/>
      <c r="B36" s="179"/>
      <c r="C36" s="180" t="s">
        <v>424</v>
      </c>
      <c r="D36" s="181">
        <v>188845</v>
      </c>
      <c r="E36" s="182">
        <f>SUM(F36,O36)</f>
        <v>188845</v>
      </c>
      <c r="F36" s="181">
        <f>SUM(G36,J36:N36)</f>
        <v>188845</v>
      </c>
      <c r="G36" s="182">
        <f>SUM(H36:I36)</f>
        <v>188845</v>
      </c>
      <c r="H36" s="181">
        <v>188845</v>
      </c>
      <c r="I36" s="182"/>
      <c r="J36" s="181"/>
      <c r="K36" s="181"/>
      <c r="L36" s="181"/>
      <c r="M36" s="181"/>
      <c r="N36" s="181"/>
      <c r="O36" s="181">
        <f>SUM(R36,P36)</f>
        <v>0</v>
      </c>
      <c r="P36" s="181"/>
      <c r="Q36" s="181"/>
      <c r="R36" s="181"/>
    </row>
    <row r="37" spans="1:18" ht="15" outlineLevel="1">
      <c r="A37" s="183"/>
      <c r="B37" s="174" t="s">
        <v>518</v>
      </c>
      <c r="C37" s="175"/>
      <c r="D37" s="176">
        <f>SUM(D38)</f>
        <v>25000</v>
      </c>
      <c r="E37" s="176">
        <f aca="true" t="shared" si="11" ref="E37:R37">SUM(E38)</f>
        <v>25000</v>
      </c>
      <c r="F37" s="176">
        <f t="shared" si="11"/>
        <v>25000</v>
      </c>
      <c r="G37" s="176">
        <f t="shared" si="11"/>
        <v>25000</v>
      </c>
      <c r="H37" s="176">
        <f t="shared" si="11"/>
        <v>16600</v>
      </c>
      <c r="I37" s="176">
        <f t="shared" si="11"/>
        <v>8400</v>
      </c>
      <c r="J37" s="176">
        <f t="shared" si="11"/>
        <v>0</v>
      </c>
      <c r="K37" s="176">
        <f t="shared" si="11"/>
        <v>0</v>
      </c>
      <c r="L37" s="176">
        <f t="shared" si="11"/>
        <v>0</v>
      </c>
      <c r="M37" s="176">
        <f t="shared" si="11"/>
        <v>0</v>
      </c>
      <c r="N37" s="176">
        <f t="shared" si="11"/>
        <v>0</v>
      </c>
      <c r="O37" s="176">
        <f t="shared" si="11"/>
        <v>0</v>
      </c>
      <c r="P37" s="176">
        <f t="shared" si="11"/>
        <v>0</v>
      </c>
      <c r="Q37" s="176">
        <f t="shared" si="11"/>
        <v>0</v>
      </c>
      <c r="R37" s="176">
        <f t="shared" si="11"/>
        <v>0</v>
      </c>
    </row>
    <row r="38" spans="1:18" ht="15" outlineLevel="1">
      <c r="A38" s="184"/>
      <c r="B38" s="179"/>
      <c r="C38" s="180" t="s">
        <v>424</v>
      </c>
      <c r="D38" s="181">
        <v>25000</v>
      </c>
      <c r="E38" s="182">
        <f>SUM(F38,O38)</f>
        <v>25000</v>
      </c>
      <c r="F38" s="181">
        <f>SUM(G38,J38:N38)</f>
        <v>25000</v>
      </c>
      <c r="G38" s="182">
        <f>SUM(H38:I38)</f>
        <v>25000</v>
      </c>
      <c r="H38" s="181">
        <v>16600</v>
      </c>
      <c r="I38" s="182">
        <v>8400</v>
      </c>
      <c r="J38" s="181"/>
      <c r="K38" s="181"/>
      <c r="L38" s="181"/>
      <c r="M38" s="181"/>
      <c r="N38" s="181"/>
      <c r="O38" s="181">
        <f>SUM(R38,P38)</f>
        <v>0</v>
      </c>
      <c r="P38" s="181"/>
      <c r="Q38" s="181"/>
      <c r="R38" s="181"/>
    </row>
    <row r="39" spans="1:18" ht="15">
      <c r="A39" s="166" t="s">
        <v>519</v>
      </c>
      <c r="B39" s="167"/>
      <c r="C39" s="168"/>
      <c r="D39" s="169">
        <f>SUM(D40)</f>
        <v>6694553</v>
      </c>
      <c r="E39" s="169">
        <f aca="true" t="shared" si="12" ref="E39:R39">SUM(E40)</f>
        <v>6694553</v>
      </c>
      <c r="F39" s="169">
        <f t="shared" si="12"/>
        <v>5544553</v>
      </c>
      <c r="G39" s="169">
        <f t="shared" si="12"/>
        <v>5205553</v>
      </c>
      <c r="H39" s="169">
        <f t="shared" si="12"/>
        <v>4604184</v>
      </c>
      <c r="I39" s="169">
        <f t="shared" si="12"/>
        <v>601369</v>
      </c>
      <c r="J39" s="169">
        <f t="shared" si="12"/>
        <v>0</v>
      </c>
      <c r="K39" s="169">
        <f t="shared" si="12"/>
        <v>339000</v>
      </c>
      <c r="L39" s="169">
        <f t="shared" si="12"/>
        <v>0</v>
      </c>
      <c r="M39" s="169">
        <f t="shared" si="12"/>
        <v>0</v>
      </c>
      <c r="N39" s="169">
        <f t="shared" si="12"/>
        <v>0</v>
      </c>
      <c r="O39" s="169">
        <f t="shared" si="12"/>
        <v>1150000</v>
      </c>
      <c r="P39" s="169">
        <f t="shared" si="12"/>
        <v>1150000</v>
      </c>
      <c r="Q39" s="169">
        <f t="shared" si="12"/>
        <v>0</v>
      </c>
      <c r="R39" s="169">
        <f t="shared" si="12"/>
        <v>0</v>
      </c>
    </row>
    <row r="40" spans="1:18" ht="15">
      <c r="A40" s="183"/>
      <c r="B40" s="174" t="s">
        <v>521</v>
      </c>
      <c r="C40" s="175"/>
      <c r="D40" s="176">
        <f>SUM(D41:D42)</f>
        <v>6694553</v>
      </c>
      <c r="E40" s="176">
        <f aca="true" t="shared" si="13" ref="E40:J40">SUM(E41:E42)</f>
        <v>6694553</v>
      </c>
      <c r="F40" s="176">
        <f t="shared" si="13"/>
        <v>5544553</v>
      </c>
      <c r="G40" s="176">
        <f t="shared" si="13"/>
        <v>5205553</v>
      </c>
      <c r="H40" s="176">
        <f t="shared" si="13"/>
        <v>4604184</v>
      </c>
      <c r="I40" s="176">
        <f t="shared" si="13"/>
        <v>601369</v>
      </c>
      <c r="J40" s="176">
        <f t="shared" si="13"/>
        <v>0</v>
      </c>
      <c r="K40" s="176">
        <f aca="true" t="shared" si="14" ref="K40:R40">SUM(K41:K42)</f>
        <v>339000</v>
      </c>
      <c r="L40" s="176">
        <f t="shared" si="14"/>
        <v>0</v>
      </c>
      <c r="M40" s="176">
        <f t="shared" si="14"/>
        <v>0</v>
      </c>
      <c r="N40" s="176">
        <f t="shared" si="14"/>
        <v>0</v>
      </c>
      <c r="O40" s="176">
        <f t="shared" si="14"/>
        <v>1150000</v>
      </c>
      <c r="P40" s="176">
        <f t="shared" si="14"/>
        <v>1150000</v>
      </c>
      <c r="Q40" s="176">
        <f t="shared" si="14"/>
        <v>0</v>
      </c>
      <c r="R40" s="176">
        <f t="shared" si="14"/>
        <v>0</v>
      </c>
    </row>
    <row r="41" spans="1:18" ht="15">
      <c r="A41" s="183"/>
      <c r="B41" s="174"/>
      <c r="C41" s="175" t="s">
        <v>424</v>
      </c>
      <c r="D41" s="176">
        <v>5544553</v>
      </c>
      <c r="E41" s="177">
        <f>SUM(F41,O41)</f>
        <v>5544553</v>
      </c>
      <c r="F41" s="176">
        <f>SUM(G41,J41:N41)</f>
        <v>5544553</v>
      </c>
      <c r="G41" s="177">
        <f>SUM(H41:I41)</f>
        <v>5205553</v>
      </c>
      <c r="H41" s="176">
        <v>4604184</v>
      </c>
      <c r="I41" s="176">
        <v>601369</v>
      </c>
      <c r="J41" s="176"/>
      <c r="K41" s="176">
        <v>339000</v>
      </c>
      <c r="L41" s="176"/>
      <c r="M41" s="176"/>
      <c r="N41" s="176"/>
      <c r="O41" s="176">
        <f>SUM(R41,P41)</f>
        <v>0</v>
      </c>
      <c r="P41" s="176"/>
      <c r="Q41" s="176"/>
      <c r="R41" s="176"/>
    </row>
    <row r="42" spans="1:18" ht="15">
      <c r="A42" s="184"/>
      <c r="B42" s="179"/>
      <c r="C42" s="180" t="s">
        <v>639</v>
      </c>
      <c r="D42" s="181">
        <v>1150000</v>
      </c>
      <c r="E42" s="181">
        <f>SUM(F42,O42)</f>
        <v>1150000</v>
      </c>
      <c r="F42" s="181">
        <f>SUM(G42,J42:N42)</f>
        <v>0</v>
      </c>
      <c r="G42" s="181">
        <f>SUM(H42:I42)</f>
        <v>0</v>
      </c>
      <c r="H42" s="181"/>
      <c r="I42" s="181"/>
      <c r="J42" s="181"/>
      <c r="K42" s="181"/>
      <c r="L42" s="181"/>
      <c r="M42" s="181"/>
      <c r="N42" s="181"/>
      <c r="O42" s="181">
        <f>SUM(R42,P42)</f>
        <v>1150000</v>
      </c>
      <c r="P42" s="181">
        <v>1150000</v>
      </c>
      <c r="Q42" s="181"/>
      <c r="R42" s="181"/>
    </row>
    <row r="43" spans="1:18" ht="15">
      <c r="A43" s="166" t="s">
        <v>575</v>
      </c>
      <c r="B43" s="167"/>
      <c r="C43" s="168"/>
      <c r="D43" s="185">
        <f>SUM(D44)</f>
        <v>4218298</v>
      </c>
      <c r="E43" s="185">
        <f aca="true" t="shared" si="15" ref="E43:R44">SUM(E44)</f>
        <v>4218298</v>
      </c>
      <c r="F43" s="185">
        <f t="shared" si="15"/>
        <v>4218298</v>
      </c>
      <c r="G43" s="185">
        <f t="shared" si="15"/>
        <v>4218298</v>
      </c>
      <c r="H43" s="185">
        <f t="shared" si="15"/>
        <v>4218298</v>
      </c>
      <c r="I43" s="185">
        <f t="shared" si="15"/>
        <v>0</v>
      </c>
      <c r="J43" s="185">
        <f t="shared" si="15"/>
        <v>0</v>
      </c>
      <c r="K43" s="185">
        <f t="shared" si="15"/>
        <v>0</v>
      </c>
      <c r="L43" s="185">
        <f t="shared" si="15"/>
        <v>0</v>
      </c>
      <c r="M43" s="185">
        <f t="shared" si="15"/>
        <v>0</v>
      </c>
      <c r="N43" s="185">
        <f t="shared" si="15"/>
        <v>0</v>
      </c>
      <c r="O43" s="185">
        <f t="shared" si="15"/>
        <v>0</v>
      </c>
      <c r="P43" s="185">
        <f t="shared" si="15"/>
        <v>0</v>
      </c>
      <c r="Q43" s="185">
        <f t="shared" si="15"/>
        <v>0</v>
      </c>
      <c r="R43" s="185">
        <f t="shared" si="15"/>
        <v>0</v>
      </c>
    </row>
    <row r="44" spans="1:18" ht="15">
      <c r="A44" s="183"/>
      <c r="B44" s="174" t="s">
        <v>577</v>
      </c>
      <c r="C44" s="175"/>
      <c r="D44" s="176">
        <f>SUM(D45)</f>
        <v>4218298</v>
      </c>
      <c r="E44" s="176">
        <f t="shared" si="15"/>
        <v>4218298</v>
      </c>
      <c r="F44" s="176">
        <f t="shared" si="15"/>
        <v>4218298</v>
      </c>
      <c r="G44" s="176">
        <f t="shared" si="15"/>
        <v>4218298</v>
      </c>
      <c r="H44" s="176">
        <f t="shared" si="15"/>
        <v>4218298</v>
      </c>
      <c r="I44" s="176">
        <f t="shared" si="15"/>
        <v>0</v>
      </c>
      <c r="J44" s="176">
        <f t="shared" si="15"/>
        <v>0</v>
      </c>
      <c r="K44" s="176">
        <f t="shared" si="15"/>
        <v>0</v>
      </c>
      <c r="L44" s="176">
        <f t="shared" si="15"/>
        <v>0</v>
      </c>
      <c r="M44" s="176">
        <f t="shared" si="15"/>
        <v>0</v>
      </c>
      <c r="N44" s="176">
        <f t="shared" si="15"/>
        <v>0</v>
      </c>
      <c r="O44" s="176">
        <f t="shared" si="15"/>
        <v>0</v>
      </c>
      <c r="P44" s="176">
        <f t="shared" si="15"/>
        <v>0</v>
      </c>
      <c r="Q44" s="176">
        <f t="shared" si="15"/>
        <v>0</v>
      </c>
      <c r="R44" s="176">
        <f t="shared" si="15"/>
        <v>0</v>
      </c>
    </row>
    <row r="45" spans="1:18" ht="15">
      <c r="A45" s="184"/>
      <c r="B45" s="179"/>
      <c r="C45" s="180" t="s">
        <v>424</v>
      </c>
      <c r="D45" s="181">
        <v>4218298</v>
      </c>
      <c r="E45" s="182">
        <f>SUM(F45,O45)</f>
        <v>4218298</v>
      </c>
      <c r="F45" s="181">
        <f>SUM(G45,J45:N45)</f>
        <v>4218298</v>
      </c>
      <c r="G45" s="182">
        <f>SUM(H45:I45)</f>
        <v>4218298</v>
      </c>
      <c r="H45" s="181">
        <v>4218298</v>
      </c>
      <c r="I45" s="182"/>
      <c r="J45" s="181"/>
      <c r="K45" s="181"/>
      <c r="L45" s="181"/>
      <c r="M45" s="181"/>
      <c r="N45" s="181"/>
      <c r="O45" s="181">
        <f>SUM(R45,P45)</f>
        <v>0</v>
      </c>
      <c r="P45" s="181"/>
      <c r="Q45" s="181"/>
      <c r="R45" s="181"/>
    </row>
    <row r="46" spans="1:18" ht="15">
      <c r="A46" s="166" t="s">
        <v>579</v>
      </c>
      <c r="B46" s="167"/>
      <c r="C46" s="168"/>
      <c r="D46" s="169">
        <f>SUM(D47,D49)</f>
        <v>296020</v>
      </c>
      <c r="E46" s="169">
        <f aca="true" t="shared" si="16" ref="E46:J46">SUM(E47,E49)</f>
        <v>296020</v>
      </c>
      <c r="F46" s="169">
        <f t="shared" si="16"/>
        <v>296020</v>
      </c>
      <c r="G46" s="169">
        <f t="shared" si="16"/>
        <v>296020</v>
      </c>
      <c r="H46" s="169">
        <f t="shared" si="16"/>
        <v>262121</v>
      </c>
      <c r="I46" s="169">
        <f t="shared" si="16"/>
        <v>33899</v>
      </c>
      <c r="J46" s="169">
        <f t="shared" si="16"/>
        <v>0</v>
      </c>
      <c r="K46" s="169">
        <f aca="true" t="shared" si="17" ref="K46:R46">SUM(K47,K49)</f>
        <v>0</v>
      </c>
      <c r="L46" s="169">
        <f t="shared" si="17"/>
        <v>0</v>
      </c>
      <c r="M46" s="169">
        <f t="shared" si="17"/>
        <v>0</v>
      </c>
      <c r="N46" s="169">
        <f t="shared" si="17"/>
        <v>0</v>
      </c>
      <c r="O46" s="169">
        <f t="shared" si="17"/>
        <v>0</v>
      </c>
      <c r="P46" s="169">
        <f t="shared" si="17"/>
        <v>0</v>
      </c>
      <c r="Q46" s="169">
        <f t="shared" si="17"/>
        <v>0</v>
      </c>
      <c r="R46" s="169">
        <f t="shared" si="17"/>
        <v>0</v>
      </c>
    </row>
    <row r="47" spans="1:18" ht="15">
      <c r="A47" s="183"/>
      <c r="B47" s="174" t="s">
        <v>588</v>
      </c>
      <c r="C47" s="175"/>
      <c r="D47" s="176">
        <f>SUM(D48)</f>
        <v>280800</v>
      </c>
      <c r="E47" s="176">
        <f aca="true" t="shared" si="18" ref="E47:R47">SUM(E48)</f>
        <v>280800</v>
      </c>
      <c r="F47" s="176">
        <f t="shared" si="18"/>
        <v>280800</v>
      </c>
      <c r="G47" s="176">
        <f t="shared" si="18"/>
        <v>280800</v>
      </c>
      <c r="H47" s="176">
        <f t="shared" si="18"/>
        <v>249601</v>
      </c>
      <c r="I47" s="176">
        <f t="shared" si="18"/>
        <v>31199</v>
      </c>
      <c r="J47" s="176">
        <f t="shared" si="18"/>
        <v>0</v>
      </c>
      <c r="K47" s="176">
        <f t="shared" si="18"/>
        <v>0</v>
      </c>
      <c r="L47" s="176">
        <f t="shared" si="18"/>
        <v>0</v>
      </c>
      <c r="M47" s="176">
        <f t="shared" si="18"/>
        <v>0</v>
      </c>
      <c r="N47" s="176">
        <f t="shared" si="18"/>
        <v>0</v>
      </c>
      <c r="O47" s="176">
        <f t="shared" si="18"/>
        <v>0</v>
      </c>
      <c r="P47" s="176">
        <f t="shared" si="18"/>
        <v>0</v>
      </c>
      <c r="Q47" s="176">
        <f t="shared" si="18"/>
        <v>0</v>
      </c>
      <c r="R47" s="176">
        <f t="shared" si="18"/>
        <v>0</v>
      </c>
    </row>
    <row r="48" spans="1:18" ht="15">
      <c r="A48" s="183"/>
      <c r="B48" s="179"/>
      <c r="C48" s="180" t="s">
        <v>424</v>
      </c>
      <c r="D48" s="181">
        <v>280800</v>
      </c>
      <c r="E48" s="182">
        <f>SUM(F48,O48)</f>
        <v>280800</v>
      </c>
      <c r="F48" s="181">
        <f>SUM(G48,J48:N48)</f>
        <v>280800</v>
      </c>
      <c r="G48" s="182">
        <f>SUM(H48:I48)</f>
        <v>280800</v>
      </c>
      <c r="H48" s="181">
        <v>249601</v>
      </c>
      <c r="I48" s="350">
        <v>31199</v>
      </c>
      <c r="J48" s="181"/>
      <c r="K48" s="181"/>
      <c r="L48" s="181"/>
      <c r="M48" s="181"/>
      <c r="N48" s="181"/>
      <c r="O48" s="181">
        <f>SUM(R48,P48)</f>
        <v>0</v>
      </c>
      <c r="P48" s="181"/>
      <c r="Q48" s="181"/>
      <c r="R48" s="181"/>
    </row>
    <row r="49" spans="1:18" ht="15">
      <c r="A49" s="183"/>
      <c r="B49" s="174" t="s">
        <v>696</v>
      </c>
      <c r="C49" s="175"/>
      <c r="D49" s="172">
        <f>SUM(D50)</f>
        <v>15220</v>
      </c>
      <c r="E49" s="172">
        <f aca="true" t="shared" si="19" ref="E49:R49">SUM(E50)</f>
        <v>15220</v>
      </c>
      <c r="F49" s="172">
        <f t="shared" si="19"/>
        <v>15220</v>
      </c>
      <c r="G49" s="172">
        <f t="shared" si="19"/>
        <v>15220</v>
      </c>
      <c r="H49" s="172">
        <f t="shared" si="19"/>
        <v>12520</v>
      </c>
      <c r="I49" s="172">
        <f t="shared" si="19"/>
        <v>2700</v>
      </c>
      <c r="J49" s="172">
        <f t="shared" si="19"/>
        <v>0</v>
      </c>
      <c r="K49" s="172">
        <f t="shared" si="19"/>
        <v>0</v>
      </c>
      <c r="L49" s="172">
        <f t="shared" si="19"/>
        <v>0</v>
      </c>
      <c r="M49" s="172">
        <f t="shared" si="19"/>
        <v>0</v>
      </c>
      <c r="N49" s="172">
        <f t="shared" si="19"/>
        <v>0</v>
      </c>
      <c r="O49" s="172">
        <f t="shared" si="19"/>
        <v>0</v>
      </c>
      <c r="P49" s="172">
        <f t="shared" si="19"/>
        <v>0</v>
      </c>
      <c r="Q49" s="172">
        <f t="shared" si="19"/>
        <v>0</v>
      </c>
      <c r="R49" s="172">
        <f t="shared" si="19"/>
        <v>0</v>
      </c>
    </row>
    <row r="50" spans="1:18" ht="15">
      <c r="A50" s="184"/>
      <c r="B50" s="179"/>
      <c r="C50" s="180" t="s">
        <v>424</v>
      </c>
      <c r="D50" s="181">
        <v>15220</v>
      </c>
      <c r="E50" s="182">
        <f>SUM(F50,O50)</f>
        <v>15220</v>
      </c>
      <c r="F50" s="181">
        <f>SUM(G50,J50:N50)</f>
        <v>15220</v>
      </c>
      <c r="G50" s="182">
        <f>SUM(H50:I50)</f>
        <v>15220</v>
      </c>
      <c r="H50" s="181">
        <v>12520</v>
      </c>
      <c r="I50" s="350">
        <v>2700</v>
      </c>
      <c r="J50" s="181"/>
      <c r="K50" s="181"/>
      <c r="L50" s="181"/>
      <c r="M50" s="181"/>
      <c r="N50" s="181"/>
      <c r="O50" s="181">
        <f>SUM(R50,P50)</f>
        <v>0</v>
      </c>
      <c r="P50" s="181"/>
      <c r="Q50" s="181"/>
      <c r="R50" s="181"/>
    </row>
    <row r="51" spans="1:18" ht="15">
      <c r="A51" s="183" t="s">
        <v>595</v>
      </c>
      <c r="B51" s="174"/>
      <c r="C51" s="175"/>
      <c r="D51" s="185">
        <f>SUM(D52)</f>
        <v>146200</v>
      </c>
      <c r="E51" s="185">
        <f aca="true" t="shared" si="20" ref="E51:R52">SUM(E52)</f>
        <v>146200</v>
      </c>
      <c r="F51" s="185">
        <f t="shared" si="20"/>
        <v>146200</v>
      </c>
      <c r="G51" s="185">
        <f t="shared" si="20"/>
        <v>146200</v>
      </c>
      <c r="H51" s="185">
        <f t="shared" si="20"/>
        <v>146200</v>
      </c>
      <c r="I51" s="185">
        <f t="shared" si="20"/>
        <v>0</v>
      </c>
      <c r="J51" s="185">
        <f t="shared" si="20"/>
        <v>0</v>
      </c>
      <c r="K51" s="185">
        <f t="shared" si="20"/>
        <v>0</v>
      </c>
      <c r="L51" s="185">
        <f t="shared" si="20"/>
        <v>0</v>
      </c>
      <c r="M51" s="185">
        <f t="shared" si="20"/>
        <v>0</v>
      </c>
      <c r="N51" s="185">
        <f t="shared" si="20"/>
        <v>0</v>
      </c>
      <c r="O51" s="185">
        <f t="shared" si="20"/>
        <v>0</v>
      </c>
      <c r="P51" s="185">
        <f t="shared" si="20"/>
        <v>0</v>
      </c>
      <c r="Q51" s="185">
        <f t="shared" si="20"/>
        <v>0</v>
      </c>
      <c r="R51" s="185">
        <f t="shared" si="20"/>
        <v>0</v>
      </c>
    </row>
    <row r="52" spans="1:18" ht="15">
      <c r="A52" s="183"/>
      <c r="B52" s="174" t="s">
        <v>597</v>
      </c>
      <c r="C52" s="175"/>
      <c r="D52" s="176">
        <f>SUM(D53)</f>
        <v>146200</v>
      </c>
      <c r="E52" s="176">
        <f t="shared" si="20"/>
        <v>146200</v>
      </c>
      <c r="F52" s="176">
        <f t="shared" si="20"/>
        <v>146200</v>
      </c>
      <c r="G52" s="176">
        <f t="shared" si="20"/>
        <v>146200</v>
      </c>
      <c r="H52" s="176">
        <f t="shared" si="20"/>
        <v>146200</v>
      </c>
      <c r="I52" s="176">
        <f t="shared" si="20"/>
        <v>0</v>
      </c>
      <c r="J52" s="176">
        <f t="shared" si="20"/>
        <v>0</v>
      </c>
      <c r="K52" s="176">
        <f t="shared" si="20"/>
        <v>0</v>
      </c>
      <c r="L52" s="176">
        <f t="shared" si="20"/>
        <v>0</v>
      </c>
      <c r="M52" s="176">
        <f t="shared" si="20"/>
        <v>0</v>
      </c>
      <c r="N52" s="176">
        <f t="shared" si="20"/>
        <v>0</v>
      </c>
      <c r="O52" s="176">
        <f t="shared" si="20"/>
        <v>0</v>
      </c>
      <c r="P52" s="176">
        <f t="shared" si="20"/>
        <v>0</v>
      </c>
      <c r="Q52" s="176">
        <f t="shared" si="20"/>
        <v>0</v>
      </c>
      <c r="R52" s="176">
        <f t="shared" si="20"/>
        <v>0</v>
      </c>
    </row>
    <row r="53" spans="1:18" ht="15">
      <c r="A53" s="178"/>
      <c r="B53" s="179"/>
      <c r="C53" s="180" t="s">
        <v>424</v>
      </c>
      <c r="D53" s="176">
        <v>146200</v>
      </c>
      <c r="E53" s="182">
        <f>SUM(F53,O53)</f>
        <v>146200</v>
      </c>
      <c r="F53" s="181">
        <f>SUM(G53,J53:N53)</f>
        <v>146200</v>
      </c>
      <c r="G53" s="182">
        <f>SUM(H53:I53)</f>
        <v>146200</v>
      </c>
      <c r="H53" s="176">
        <v>146200</v>
      </c>
      <c r="I53" s="177"/>
      <c r="J53" s="181"/>
      <c r="K53" s="181"/>
      <c r="L53" s="181"/>
      <c r="M53" s="181"/>
      <c r="N53" s="181"/>
      <c r="O53" s="181">
        <f>SUM(R53,P53)</f>
        <v>0</v>
      </c>
      <c r="P53" s="181"/>
      <c r="Q53" s="181"/>
      <c r="R53" s="181"/>
    </row>
    <row r="54" spans="1:18" ht="15">
      <c r="A54" s="726" t="s">
        <v>625</v>
      </c>
      <c r="B54" s="727"/>
      <c r="C54" s="727"/>
      <c r="D54" s="351">
        <f>D17+D23+D26+D34+D39+D43+D46+D51</f>
        <v>12071916</v>
      </c>
      <c r="E54" s="351">
        <f aca="true" t="shared" si="21" ref="E54:J54">E17+E23+E26+E34+E39+E43+E46+E51</f>
        <v>12071916</v>
      </c>
      <c r="F54" s="351">
        <f t="shared" si="21"/>
        <v>10915916</v>
      </c>
      <c r="G54" s="351">
        <f t="shared" si="21"/>
        <v>10576166</v>
      </c>
      <c r="H54" s="351">
        <f t="shared" si="21"/>
        <v>9699548</v>
      </c>
      <c r="I54" s="351">
        <f t="shared" si="21"/>
        <v>876618</v>
      </c>
      <c r="J54" s="351">
        <f t="shared" si="21"/>
        <v>0</v>
      </c>
      <c r="K54" s="351">
        <f aca="true" t="shared" si="22" ref="K54:R54">K17+K23+K26+K34+K39+K43+K46+K51</f>
        <v>339750</v>
      </c>
      <c r="L54" s="351">
        <f t="shared" si="22"/>
        <v>0</v>
      </c>
      <c r="M54" s="351">
        <f t="shared" si="22"/>
        <v>0</v>
      </c>
      <c r="N54" s="351">
        <f t="shared" si="22"/>
        <v>0</v>
      </c>
      <c r="O54" s="351">
        <f t="shared" si="22"/>
        <v>1156000</v>
      </c>
      <c r="P54" s="351">
        <f t="shared" si="22"/>
        <v>1156000</v>
      </c>
      <c r="Q54" s="351">
        <f t="shared" si="22"/>
        <v>0</v>
      </c>
      <c r="R54" s="351">
        <f t="shared" si="22"/>
        <v>0</v>
      </c>
    </row>
  </sheetData>
  <sheetProtection/>
  <mergeCells count="25">
    <mergeCell ref="O2:Q2"/>
    <mergeCell ref="Q14:Q15"/>
    <mergeCell ref="F10:R10"/>
    <mergeCell ref="F11:F15"/>
    <mergeCell ref="O11:O15"/>
    <mergeCell ref="L13:L15"/>
    <mergeCell ref="M13:M15"/>
    <mergeCell ref="N13:N15"/>
    <mergeCell ref="H13:I14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A54:C54"/>
    <mergeCell ref="G13:G15"/>
    <mergeCell ref="D10:D15"/>
    <mergeCell ref="J13:J15"/>
    <mergeCell ref="K13:K15"/>
    <mergeCell ref="G11:N12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O2" sqref="O2:Q4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294" customFormat="1" ht="12" customHeight="1">
      <c r="A1" s="301"/>
      <c r="B1" s="301"/>
      <c r="C1" s="301"/>
      <c r="D1" s="301"/>
      <c r="E1" s="301"/>
      <c r="F1" s="301"/>
      <c r="H1" s="289"/>
      <c r="O1" s="289" t="s">
        <v>380</v>
      </c>
    </row>
    <row r="2" spans="1:17" s="294" customFormat="1" ht="12" customHeight="1">
      <c r="A2" s="301"/>
      <c r="B2" s="301"/>
      <c r="C2" s="301"/>
      <c r="D2" s="301"/>
      <c r="E2" s="301"/>
      <c r="F2" s="301"/>
      <c r="H2" s="286"/>
      <c r="O2" s="572" t="s">
        <v>791</v>
      </c>
      <c r="P2" s="572"/>
      <c r="Q2" s="572"/>
    </row>
    <row r="3" spans="1:17" s="294" customFormat="1" ht="12" customHeight="1">
      <c r="A3" s="301"/>
      <c r="B3" s="301"/>
      <c r="C3" s="301"/>
      <c r="D3" s="301"/>
      <c r="E3" s="301"/>
      <c r="F3" s="301"/>
      <c r="H3" s="286"/>
      <c r="O3" s="560" t="s">
        <v>419</v>
      </c>
      <c r="P3" s="560"/>
      <c r="Q3" s="560"/>
    </row>
    <row r="4" spans="1:17" s="294" customFormat="1" ht="12" customHeight="1">
      <c r="A4" s="301"/>
      <c r="B4" s="301"/>
      <c r="C4" s="301"/>
      <c r="D4" s="301"/>
      <c r="E4" s="301"/>
      <c r="F4" s="301"/>
      <c r="H4" s="287"/>
      <c r="O4" s="527" t="s">
        <v>793</v>
      </c>
      <c r="P4" s="527"/>
      <c r="Q4" s="527"/>
    </row>
    <row r="5" ht="40.5" customHeight="1"/>
    <row r="6" spans="1:17" ht="18.75" customHeight="1">
      <c r="A6" s="737" t="s">
        <v>691</v>
      </c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</row>
    <row r="7" spans="1:17" ht="36" customHeight="1">
      <c r="A7" s="737"/>
      <c r="B7" s="737"/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</row>
    <row r="8" spans="2:10" ht="18.75">
      <c r="B8" s="340"/>
      <c r="C8" s="340"/>
      <c r="D8" s="340"/>
      <c r="E8" s="340"/>
      <c r="F8" s="340"/>
      <c r="G8" s="340"/>
      <c r="H8" s="340"/>
      <c r="I8" s="340"/>
      <c r="J8" s="340"/>
    </row>
    <row r="9" spans="1:18" ht="18">
      <c r="A9" s="164"/>
      <c r="B9" s="164"/>
      <c r="C9" s="164"/>
      <c r="D9" s="159"/>
      <c r="E9" s="159"/>
      <c r="F9" s="159"/>
      <c r="G9" s="159"/>
      <c r="H9" s="159"/>
      <c r="I9" s="159"/>
      <c r="R9" s="55" t="s">
        <v>331</v>
      </c>
    </row>
    <row r="10" spans="1:18" s="15" customFormat="1" ht="11.25" customHeight="1">
      <c r="A10" s="596" t="s">
        <v>320</v>
      </c>
      <c r="B10" s="733" t="s">
        <v>321</v>
      </c>
      <c r="C10" s="599" t="s">
        <v>322</v>
      </c>
      <c r="D10" s="734" t="s">
        <v>261</v>
      </c>
      <c r="E10" s="596" t="s">
        <v>262</v>
      </c>
      <c r="F10" s="600" t="s">
        <v>773</v>
      </c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2"/>
    </row>
    <row r="11" spans="1:18" s="15" customFormat="1" ht="11.25" customHeight="1">
      <c r="A11" s="597"/>
      <c r="B11" s="733"/>
      <c r="C11" s="599"/>
      <c r="D11" s="735"/>
      <c r="E11" s="597"/>
      <c r="F11" s="596" t="s">
        <v>774</v>
      </c>
      <c r="G11" s="604" t="s">
        <v>342</v>
      </c>
      <c r="H11" s="608"/>
      <c r="I11" s="608"/>
      <c r="J11" s="608"/>
      <c r="K11" s="608"/>
      <c r="L11" s="608"/>
      <c r="M11" s="608"/>
      <c r="N11" s="605"/>
      <c r="O11" s="596" t="s">
        <v>775</v>
      </c>
      <c r="P11" s="600" t="s">
        <v>342</v>
      </c>
      <c r="Q11" s="601"/>
      <c r="R11" s="602"/>
    </row>
    <row r="12" spans="1:18" s="15" customFormat="1" ht="11.25" customHeight="1">
      <c r="A12" s="597"/>
      <c r="B12" s="733"/>
      <c r="C12" s="599"/>
      <c r="D12" s="735"/>
      <c r="E12" s="597"/>
      <c r="F12" s="597"/>
      <c r="G12" s="606"/>
      <c r="H12" s="609"/>
      <c r="I12" s="609"/>
      <c r="J12" s="609"/>
      <c r="K12" s="609"/>
      <c r="L12" s="609"/>
      <c r="M12" s="609"/>
      <c r="N12" s="607"/>
      <c r="O12" s="597"/>
      <c r="P12" s="596" t="s">
        <v>776</v>
      </c>
      <c r="Q12" s="596" t="s">
        <v>324</v>
      </c>
      <c r="R12" s="610" t="s">
        <v>777</v>
      </c>
    </row>
    <row r="13" spans="1:18" s="15" customFormat="1" ht="11.25" customHeight="1">
      <c r="A13" s="597"/>
      <c r="B13" s="733"/>
      <c r="C13" s="599"/>
      <c r="D13" s="735"/>
      <c r="E13" s="597"/>
      <c r="F13" s="597"/>
      <c r="G13" s="596" t="s">
        <v>778</v>
      </c>
      <c r="H13" s="604" t="s">
        <v>342</v>
      </c>
      <c r="I13" s="605"/>
      <c r="J13" s="596" t="s">
        <v>779</v>
      </c>
      <c r="K13" s="596" t="s">
        <v>130</v>
      </c>
      <c r="L13" s="596" t="s">
        <v>131</v>
      </c>
      <c r="M13" s="596" t="s">
        <v>780</v>
      </c>
      <c r="N13" s="596" t="s">
        <v>781</v>
      </c>
      <c r="O13" s="597"/>
      <c r="P13" s="597"/>
      <c r="Q13" s="598"/>
      <c r="R13" s="611"/>
    </row>
    <row r="14" spans="1:18" s="15" customFormat="1" ht="11.25" customHeight="1">
      <c r="A14" s="597"/>
      <c r="B14" s="733"/>
      <c r="C14" s="599"/>
      <c r="D14" s="735"/>
      <c r="E14" s="597"/>
      <c r="F14" s="597"/>
      <c r="G14" s="597"/>
      <c r="H14" s="606"/>
      <c r="I14" s="607"/>
      <c r="J14" s="597"/>
      <c r="K14" s="597"/>
      <c r="L14" s="597"/>
      <c r="M14" s="597"/>
      <c r="N14" s="597"/>
      <c r="O14" s="597"/>
      <c r="P14" s="597"/>
      <c r="Q14" s="596" t="s">
        <v>782</v>
      </c>
      <c r="R14" s="611"/>
    </row>
    <row r="15" spans="1:18" s="15" customFormat="1" ht="102" customHeight="1">
      <c r="A15" s="598"/>
      <c r="B15" s="733"/>
      <c r="C15" s="599"/>
      <c r="D15" s="736"/>
      <c r="E15" s="598"/>
      <c r="F15" s="598"/>
      <c r="G15" s="598"/>
      <c r="H15" s="553" t="s">
        <v>783</v>
      </c>
      <c r="I15" s="553" t="s">
        <v>0</v>
      </c>
      <c r="J15" s="598"/>
      <c r="K15" s="598"/>
      <c r="L15" s="598"/>
      <c r="M15" s="598"/>
      <c r="N15" s="598"/>
      <c r="O15" s="598"/>
      <c r="P15" s="598"/>
      <c r="Q15" s="598"/>
      <c r="R15" s="612"/>
    </row>
    <row r="16" spans="1:18" s="15" customFormat="1" ht="13.5" customHeight="1">
      <c r="A16" s="554" t="s">
        <v>543</v>
      </c>
      <c r="B16" s="554" t="s">
        <v>234</v>
      </c>
      <c r="C16" s="554" t="s">
        <v>206</v>
      </c>
      <c r="D16" s="554" t="s">
        <v>544</v>
      </c>
      <c r="E16" s="554" t="s">
        <v>545</v>
      </c>
      <c r="F16" s="554" t="s">
        <v>547</v>
      </c>
      <c r="G16" s="554" t="s">
        <v>548</v>
      </c>
      <c r="H16" s="554" t="s">
        <v>549</v>
      </c>
      <c r="I16" s="554" t="s">
        <v>207</v>
      </c>
      <c r="J16" s="554" t="s">
        <v>550</v>
      </c>
      <c r="K16" s="554" t="s">
        <v>208</v>
      </c>
      <c r="L16" s="554" t="s">
        <v>551</v>
      </c>
      <c r="M16" s="554" t="s">
        <v>552</v>
      </c>
      <c r="N16" s="554" t="s">
        <v>553</v>
      </c>
      <c r="O16" s="554" t="s">
        <v>209</v>
      </c>
      <c r="P16" s="554" t="s">
        <v>210</v>
      </c>
      <c r="Q16" s="554" t="s">
        <v>1</v>
      </c>
      <c r="R16" s="554" t="s">
        <v>2</v>
      </c>
    </row>
    <row r="17" spans="1:18" ht="15">
      <c r="A17" s="353" t="s">
        <v>505</v>
      </c>
      <c r="B17" s="167"/>
      <c r="C17" s="168"/>
      <c r="D17" s="169">
        <f>SUM(D18)</f>
        <v>30000</v>
      </c>
      <c r="E17" s="169">
        <f aca="true" t="shared" si="0" ref="E17:R18">SUM(E18)</f>
        <v>30000</v>
      </c>
      <c r="F17" s="169">
        <f t="shared" si="0"/>
        <v>30000</v>
      </c>
      <c r="G17" s="169">
        <f t="shared" si="0"/>
        <v>30000</v>
      </c>
      <c r="H17" s="169">
        <f t="shared" si="0"/>
        <v>12150</v>
      </c>
      <c r="I17" s="169">
        <f t="shared" si="0"/>
        <v>17850</v>
      </c>
      <c r="J17" s="169">
        <f t="shared" si="0"/>
        <v>0</v>
      </c>
      <c r="K17" s="169">
        <f t="shared" si="0"/>
        <v>0</v>
      </c>
      <c r="L17" s="169">
        <f t="shared" si="0"/>
        <v>0</v>
      </c>
      <c r="M17" s="169">
        <f t="shared" si="0"/>
        <v>0</v>
      </c>
      <c r="N17" s="169">
        <f t="shared" si="0"/>
        <v>0</v>
      </c>
      <c r="O17" s="169">
        <f t="shared" si="0"/>
        <v>0</v>
      </c>
      <c r="P17" s="169">
        <f t="shared" si="0"/>
        <v>0</v>
      </c>
      <c r="Q17" s="169">
        <f t="shared" si="0"/>
        <v>0</v>
      </c>
      <c r="R17" s="169">
        <f t="shared" si="0"/>
        <v>0</v>
      </c>
    </row>
    <row r="18" spans="1:18" ht="15">
      <c r="A18" s="354"/>
      <c r="B18" s="174" t="s">
        <v>518</v>
      </c>
      <c r="C18" s="175"/>
      <c r="D18" s="176">
        <f>SUM(D19)</f>
        <v>30000</v>
      </c>
      <c r="E18" s="176">
        <f t="shared" si="0"/>
        <v>30000</v>
      </c>
      <c r="F18" s="176">
        <f t="shared" si="0"/>
        <v>30000</v>
      </c>
      <c r="G18" s="176">
        <f t="shared" si="0"/>
        <v>30000</v>
      </c>
      <c r="H18" s="176">
        <f t="shared" si="0"/>
        <v>12150</v>
      </c>
      <c r="I18" s="176">
        <f t="shared" si="0"/>
        <v>17850</v>
      </c>
      <c r="J18" s="176">
        <f t="shared" si="0"/>
        <v>0</v>
      </c>
      <c r="K18" s="176">
        <f t="shared" si="0"/>
        <v>0</v>
      </c>
      <c r="L18" s="176">
        <f t="shared" si="0"/>
        <v>0</v>
      </c>
      <c r="M18" s="176">
        <f t="shared" si="0"/>
        <v>0</v>
      </c>
      <c r="N18" s="176">
        <f t="shared" si="0"/>
        <v>0</v>
      </c>
      <c r="O18" s="176">
        <f t="shared" si="0"/>
        <v>0</v>
      </c>
      <c r="P18" s="176">
        <f t="shared" si="0"/>
        <v>0</v>
      </c>
      <c r="Q18" s="176">
        <f t="shared" si="0"/>
        <v>0</v>
      </c>
      <c r="R18" s="176">
        <f t="shared" si="0"/>
        <v>0</v>
      </c>
    </row>
    <row r="19" spans="1:18" ht="15">
      <c r="A19" s="355"/>
      <c r="B19" s="179"/>
      <c r="C19" s="180" t="s">
        <v>637</v>
      </c>
      <c r="D19" s="181">
        <v>30000</v>
      </c>
      <c r="E19" s="181">
        <v>30000</v>
      </c>
      <c r="F19" s="181">
        <v>30000</v>
      </c>
      <c r="G19" s="181">
        <f>SUM(H19:I19)</f>
        <v>30000</v>
      </c>
      <c r="H19" s="181">
        <v>12150</v>
      </c>
      <c r="I19" s="181">
        <v>17850</v>
      </c>
      <c r="J19" s="181"/>
      <c r="K19" s="181"/>
      <c r="L19" s="181"/>
      <c r="M19" s="181"/>
      <c r="N19" s="181"/>
      <c r="O19" s="181"/>
      <c r="P19" s="181"/>
      <c r="Q19" s="181"/>
      <c r="R19" s="181"/>
    </row>
    <row r="20" spans="1:18" ht="15">
      <c r="A20" s="726" t="s">
        <v>625</v>
      </c>
      <c r="B20" s="727"/>
      <c r="C20" s="727"/>
      <c r="D20" s="352">
        <f>SUM(D17)</f>
        <v>30000</v>
      </c>
      <c r="E20" s="352">
        <f aca="true" t="shared" si="1" ref="E20:R20">SUM(E17)</f>
        <v>30000</v>
      </c>
      <c r="F20" s="352">
        <f t="shared" si="1"/>
        <v>30000</v>
      </c>
      <c r="G20" s="352">
        <f t="shared" si="1"/>
        <v>30000</v>
      </c>
      <c r="H20" s="352">
        <f t="shared" si="1"/>
        <v>12150</v>
      </c>
      <c r="I20" s="352">
        <f t="shared" si="1"/>
        <v>17850</v>
      </c>
      <c r="J20" s="352">
        <f t="shared" si="1"/>
        <v>0</v>
      </c>
      <c r="K20" s="352">
        <f t="shared" si="1"/>
        <v>0</v>
      </c>
      <c r="L20" s="352">
        <f t="shared" si="1"/>
        <v>0</v>
      </c>
      <c r="M20" s="352">
        <f t="shared" si="1"/>
        <v>0</v>
      </c>
      <c r="N20" s="352">
        <f t="shared" si="1"/>
        <v>0</v>
      </c>
      <c r="O20" s="352">
        <f t="shared" si="1"/>
        <v>0</v>
      </c>
      <c r="P20" s="352">
        <f t="shared" si="1"/>
        <v>0</v>
      </c>
      <c r="Q20" s="352">
        <f t="shared" si="1"/>
        <v>0</v>
      </c>
      <c r="R20" s="352">
        <f t="shared" si="1"/>
        <v>0</v>
      </c>
    </row>
  </sheetData>
  <sheetProtection/>
  <mergeCells count="24">
    <mergeCell ref="O2:Q2"/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N13:N15"/>
    <mergeCell ref="A20:C20"/>
    <mergeCell ref="A10:A15"/>
    <mergeCell ref="B10:B15"/>
    <mergeCell ref="C10:C15"/>
    <mergeCell ref="D10:D15"/>
    <mergeCell ref="E10:E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75" zoomScalePageLayoutView="0" workbookViewId="0" topLeftCell="A25">
      <selection activeCell="J28" sqref="J28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10.3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1" width="10.125" style="0" bestFit="1" customWidth="1"/>
    <col min="12" max="12" width="9.375" style="0" bestFit="1" customWidth="1"/>
    <col min="13" max="13" width="10.25390625" style="0" customWidth="1"/>
    <col min="16" max="16" width="11.25390625" style="0" customWidth="1"/>
    <col min="17" max="17" width="10.875" style="0" customWidth="1"/>
  </cols>
  <sheetData>
    <row r="1" spans="11:17" s="294" customFormat="1" ht="12" customHeight="1">
      <c r="K1" s="293"/>
      <c r="Q1" s="293" t="s">
        <v>296</v>
      </c>
    </row>
    <row r="2" spans="11:19" s="294" customFormat="1" ht="12" customHeight="1">
      <c r="K2" s="293"/>
      <c r="Q2" s="572" t="s">
        <v>791</v>
      </c>
      <c r="R2" s="572"/>
      <c r="S2" s="572"/>
    </row>
    <row r="3" spans="11:19" s="294" customFormat="1" ht="12" customHeight="1">
      <c r="K3" s="293"/>
      <c r="Q3" s="560" t="s">
        <v>419</v>
      </c>
      <c r="R3" s="560"/>
      <c r="S3" s="560"/>
    </row>
    <row r="4" spans="11:19" s="294" customFormat="1" ht="12" customHeight="1">
      <c r="K4" s="293"/>
      <c r="Q4" s="527" t="s">
        <v>793</v>
      </c>
      <c r="R4" s="527"/>
      <c r="S4" s="527"/>
    </row>
    <row r="6" spans="1:19" ht="35.25" customHeight="1">
      <c r="A6" s="751" t="s">
        <v>134</v>
      </c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751"/>
      <c r="R6" s="751"/>
      <c r="S6" s="751"/>
    </row>
    <row r="7" spans="1:19" ht="12.75">
      <c r="A7" s="1"/>
      <c r="B7" s="1"/>
      <c r="C7" s="1"/>
      <c r="D7" s="1"/>
      <c r="E7" s="12"/>
      <c r="F7" s="1"/>
      <c r="G7" s="1"/>
      <c r="H7" s="1"/>
      <c r="M7" s="55"/>
      <c r="S7" s="55" t="s">
        <v>331</v>
      </c>
    </row>
    <row r="8" spans="1:19" s="15" customFormat="1" ht="11.25" customHeight="1">
      <c r="A8" s="596" t="s">
        <v>355</v>
      </c>
      <c r="B8" s="599" t="s">
        <v>320</v>
      </c>
      <c r="C8" s="599" t="s">
        <v>321</v>
      </c>
      <c r="D8" s="728" t="s">
        <v>356</v>
      </c>
      <c r="E8" s="735" t="s">
        <v>322</v>
      </c>
      <c r="F8" s="596" t="s">
        <v>262</v>
      </c>
      <c r="G8" s="600" t="s">
        <v>773</v>
      </c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2"/>
    </row>
    <row r="9" spans="1:19" s="15" customFormat="1" ht="11.25" customHeight="1">
      <c r="A9" s="597"/>
      <c r="B9" s="599"/>
      <c r="C9" s="599"/>
      <c r="D9" s="729"/>
      <c r="E9" s="735"/>
      <c r="F9" s="597"/>
      <c r="G9" s="596" t="s">
        <v>774</v>
      </c>
      <c r="H9" s="604" t="s">
        <v>342</v>
      </c>
      <c r="I9" s="608"/>
      <c r="J9" s="608"/>
      <c r="K9" s="608"/>
      <c r="L9" s="608"/>
      <c r="M9" s="608"/>
      <c r="N9" s="608"/>
      <c r="O9" s="605"/>
      <c r="P9" s="596" t="s">
        <v>775</v>
      </c>
      <c r="Q9" s="600" t="s">
        <v>342</v>
      </c>
      <c r="R9" s="601"/>
      <c r="S9" s="602"/>
    </row>
    <row r="10" spans="1:19" s="15" customFormat="1" ht="11.25" customHeight="1">
      <c r="A10" s="597"/>
      <c r="B10" s="599"/>
      <c r="C10" s="599"/>
      <c r="D10" s="729"/>
      <c r="E10" s="735"/>
      <c r="F10" s="597"/>
      <c r="G10" s="597"/>
      <c r="H10" s="606"/>
      <c r="I10" s="609"/>
      <c r="J10" s="609"/>
      <c r="K10" s="609"/>
      <c r="L10" s="609"/>
      <c r="M10" s="609"/>
      <c r="N10" s="609"/>
      <c r="O10" s="607"/>
      <c r="P10" s="597"/>
      <c r="Q10" s="596" t="s">
        <v>776</v>
      </c>
      <c r="R10" s="596" t="s">
        <v>324</v>
      </c>
      <c r="S10" s="610" t="s">
        <v>777</v>
      </c>
    </row>
    <row r="11" spans="1:19" s="15" customFormat="1" ht="11.25" customHeight="1">
      <c r="A11" s="597"/>
      <c r="B11" s="599"/>
      <c r="C11" s="599"/>
      <c r="D11" s="729"/>
      <c r="E11" s="735"/>
      <c r="F11" s="597"/>
      <c r="G11" s="597"/>
      <c r="H11" s="596" t="s">
        <v>778</v>
      </c>
      <c r="I11" s="604" t="s">
        <v>342</v>
      </c>
      <c r="J11" s="605"/>
      <c r="K11" s="596" t="s">
        <v>779</v>
      </c>
      <c r="L11" s="596" t="s">
        <v>130</v>
      </c>
      <c r="M11" s="596" t="s">
        <v>131</v>
      </c>
      <c r="N11" s="596" t="s">
        <v>780</v>
      </c>
      <c r="O11" s="596" t="s">
        <v>781</v>
      </c>
      <c r="P11" s="597"/>
      <c r="Q11" s="597"/>
      <c r="R11" s="598"/>
      <c r="S11" s="611"/>
    </row>
    <row r="12" spans="1:19" s="15" customFormat="1" ht="11.25" customHeight="1">
      <c r="A12" s="597"/>
      <c r="B12" s="599"/>
      <c r="C12" s="599"/>
      <c r="D12" s="729"/>
      <c r="E12" s="735"/>
      <c r="F12" s="597"/>
      <c r="G12" s="597"/>
      <c r="H12" s="597"/>
      <c r="I12" s="606"/>
      <c r="J12" s="607"/>
      <c r="K12" s="597"/>
      <c r="L12" s="597"/>
      <c r="M12" s="597"/>
      <c r="N12" s="597"/>
      <c r="O12" s="597"/>
      <c r="P12" s="597"/>
      <c r="Q12" s="597"/>
      <c r="R12" s="596" t="s">
        <v>782</v>
      </c>
      <c r="S12" s="611"/>
    </row>
    <row r="13" spans="1:19" s="15" customFormat="1" ht="104.25" customHeight="1">
      <c r="A13" s="598"/>
      <c r="B13" s="599"/>
      <c r="C13" s="599"/>
      <c r="D13" s="730"/>
      <c r="E13" s="736"/>
      <c r="F13" s="598"/>
      <c r="G13" s="598"/>
      <c r="H13" s="598"/>
      <c r="I13" s="553" t="s">
        <v>783</v>
      </c>
      <c r="J13" s="553" t="s">
        <v>0</v>
      </c>
      <c r="K13" s="598"/>
      <c r="L13" s="598"/>
      <c r="M13" s="598"/>
      <c r="N13" s="598"/>
      <c r="O13" s="598"/>
      <c r="P13" s="598"/>
      <c r="Q13" s="598"/>
      <c r="R13" s="598"/>
      <c r="S13" s="612"/>
    </row>
    <row r="14" spans="1:19" s="15" customFormat="1" ht="13.5" customHeight="1">
      <c r="A14" s="554" t="s">
        <v>543</v>
      </c>
      <c r="B14" s="554" t="s">
        <v>234</v>
      </c>
      <c r="C14" s="554" t="s">
        <v>206</v>
      </c>
      <c r="D14" s="554" t="s">
        <v>544</v>
      </c>
      <c r="E14" s="554" t="s">
        <v>545</v>
      </c>
      <c r="F14" s="554" t="s">
        <v>547</v>
      </c>
      <c r="G14" s="554" t="s">
        <v>548</v>
      </c>
      <c r="H14" s="554" t="s">
        <v>549</v>
      </c>
      <c r="I14" s="554" t="s">
        <v>207</v>
      </c>
      <c r="J14" s="554" t="s">
        <v>550</v>
      </c>
      <c r="K14" s="554" t="s">
        <v>208</v>
      </c>
      <c r="L14" s="554" t="s">
        <v>551</v>
      </c>
      <c r="M14" s="554" t="s">
        <v>552</v>
      </c>
      <c r="N14" s="554" t="s">
        <v>553</v>
      </c>
      <c r="O14" s="554" t="s">
        <v>209</v>
      </c>
      <c r="P14" s="554" t="s">
        <v>210</v>
      </c>
      <c r="Q14" s="554" t="s">
        <v>1</v>
      </c>
      <c r="R14" s="554" t="s">
        <v>2</v>
      </c>
      <c r="S14" s="554" t="s">
        <v>133</v>
      </c>
    </row>
    <row r="15" spans="1:19" ht="60" customHeight="1">
      <c r="A15" s="748" t="s">
        <v>357</v>
      </c>
      <c r="B15" s="749"/>
      <c r="C15" s="750"/>
      <c r="D15" s="279">
        <f>SUM(D16:D17)</f>
        <v>0</v>
      </c>
      <c r="E15" s="279" t="s">
        <v>332</v>
      </c>
      <c r="F15" s="362">
        <f>SUM(F16:F17)</f>
        <v>147000</v>
      </c>
      <c r="G15" s="362">
        <f aca="true" t="shared" si="0" ref="G15:S15">SUM(G16:G17)</f>
        <v>147000</v>
      </c>
      <c r="H15" s="362">
        <f t="shared" si="0"/>
        <v>0</v>
      </c>
      <c r="I15" s="362">
        <f t="shared" si="0"/>
        <v>0</v>
      </c>
      <c r="J15" s="362">
        <f t="shared" si="0"/>
        <v>0</v>
      </c>
      <c r="K15" s="362">
        <f t="shared" si="0"/>
        <v>147000</v>
      </c>
      <c r="L15" s="362">
        <f t="shared" si="0"/>
        <v>0</v>
      </c>
      <c r="M15" s="362">
        <f t="shared" si="0"/>
        <v>0</v>
      </c>
      <c r="N15" s="362">
        <f t="shared" si="0"/>
        <v>0</v>
      </c>
      <c r="O15" s="362">
        <f t="shared" si="0"/>
        <v>0</v>
      </c>
      <c r="P15" s="362">
        <f t="shared" si="0"/>
        <v>0</v>
      </c>
      <c r="Q15" s="362">
        <f t="shared" si="0"/>
        <v>0</v>
      </c>
      <c r="R15" s="362">
        <f t="shared" si="0"/>
        <v>0</v>
      </c>
      <c r="S15" s="362">
        <f t="shared" si="0"/>
        <v>0</v>
      </c>
    </row>
    <row r="16" spans="1:19" ht="78.75" customHeight="1">
      <c r="A16" s="192" t="s">
        <v>310</v>
      </c>
      <c r="B16" s="550">
        <v>750</v>
      </c>
      <c r="C16" s="550">
        <v>75075</v>
      </c>
      <c r="D16" s="276"/>
      <c r="E16" s="278">
        <v>2320</v>
      </c>
      <c r="F16" s="361">
        <f>SUM(G16,P16)</f>
        <v>125000</v>
      </c>
      <c r="G16" s="360">
        <f>SUM(K16:O16,H16)</f>
        <v>125000</v>
      </c>
      <c r="H16" s="361">
        <f>SUM(I16:J16)</f>
        <v>0</v>
      </c>
      <c r="I16" s="361"/>
      <c r="J16" s="281"/>
      <c r="K16" s="361">
        <v>125000</v>
      </c>
      <c r="L16" s="281"/>
      <c r="M16" s="361"/>
      <c r="N16" s="281"/>
      <c r="O16" s="281"/>
      <c r="P16" s="361">
        <f>SUM(S16,Q16)</f>
        <v>0</v>
      </c>
      <c r="Q16" s="361"/>
      <c r="R16" s="361"/>
      <c r="S16" s="361"/>
    </row>
    <row r="17" spans="1:19" ht="39.75" customHeight="1">
      <c r="A17" s="192" t="s">
        <v>784</v>
      </c>
      <c r="B17" s="550">
        <v>921</v>
      </c>
      <c r="C17" s="550">
        <v>92116</v>
      </c>
      <c r="D17" s="276"/>
      <c r="E17" s="278">
        <v>2310</v>
      </c>
      <c r="F17" s="361">
        <f>SUM(G17,P17)</f>
        <v>22000</v>
      </c>
      <c r="G17" s="360">
        <f>SUM(K17:O17,H17)</f>
        <v>22000</v>
      </c>
      <c r="H17" s="361">
        <f>SUM(I17:J17)</f>
        <v>0</v>
      </c>
      <c r="I17" s="361"/>
      <c r="J17" s="281"/>
      <c r="K17" s="361">
        <v>22000</v>
      </c>
      <c r="L17" s="281"/>
      <c r="M17" s="361"/>
      <c r="N17" s="281"/>
      <c r="O17" s="281"/>
      <c r="P17" s="361">
        <f>SUM(S17,Q17)</f>
        <v>0</v>
      </c>
      <c r="Q17" s="361"/>
      <c r="R17" s="361"/>
      <c r="S17" s="361"/>
    </row>
    <row r="18" spans="1:19" ht="60" customHeight="1">
      <c r="A18" s="745" t="s">
        <v>265</v>
      </c>
      <c r="B18" s="746"/>
      <c r="C18" s="747"/>
      <c r="D18" s="186">
        <f>SUM(D24:D25,D19)</f>
        <v>652299</v>
      </c>
      <c r="E18" s="279" t="s">
        <v>332</v>
      </c>
      <c r="F18" s="186">
        <f aca="true" t="shared" si="1" ref="F18:S18">SUM(F24:F25,F19)</f>
        <v>2066560</v>
      </c>
      <c r="G18" s="186">
        <f t="shared" si="1"/>
        <v>2066560</v>
      </c>
      <c r="H18" s="186">
        <f t="shared" si="1"/>
        <v>375801</v>
      </c>
      <c r="I18" s="186">
        <f t="shared" si="1"/>
        <v>94500</v>
      </c>
      <c r="J18" s="186">
        <f t="shared" si="1"/>
        <v>281301</v>
      </c>
      <c r="K18" s="186">
        <f t="shared" si="1"/>
        <v>1420837</v>
      </c>
      <c r="L18" s="186">
        <f t="shared" si="1"/>
        <v>269922</v>
      </c>
      <c r="M18" s="186">
        <f t="shared" si="1"/>
        <v>0</v>
      </c>
      <c r="N18" s="186">
        <f t="shared" si="1"/>
        <v>0</v>
      </c>
      <c r="O18" s="186">
        <f t="shared" si="1"/>
        <v>0</v>
      </c>
      <c r="P18" s="186">
        <f t="shared" si="1"/>
        <v>0</v>
      </c>
      <c r="Q18" s="186">
        <f t="shared" si="1"/>
        <v>0</v>
      </c>
      <c r="R18" s="186">
        <f t="shared" si="1"/>
        <v>0</v>
      </c>
      <c r="S18" s="186">
        <f t="shared" si="1"/>
        <v>0</v>
      </c>
    </row>
    <row r="19" spans="1:19" ht="55.5" customHeight="1">
      <c r="A19" s="274" t="s">
        <v>297</v>
      </c>
      <c r="B19" s="276">
        <v>801</v>
      </c>
      <c r="C19" s="276">
        <v>80105</v>
      </c>
      <c r="D19" s="277">
        <v>178500</v>
      </c>
      <c r="E19" s="278">
        <v>2310</v>
      </c>
      <c r="F19" s="361">
        <f>SUM(G19,P19)</f>
        <v>178500</v>
      </c>
      <c r="G19" s="360">
        <f>SUM(K19:O19,H19)</f>
        <v>178500</v>
      </c>
      <c r="H19" s="361">
        <f>SUM(I19:J19)</f>
        <v>178500</v>
      </c>
      <c r="I19" s="277">
        <v>94500</v>
      </c>
      <c r="J19" s="277">
        <v>84000</v>
      </c>
      <c r="K19" s="277"/>
      <c r="L19" s="277"/>
      <c r="M19" s="360"/>
      <c r="N19" s="360"/>
      <c r="O19" s="360"/>
      <c r="P19" s="361">
        <f>SUM(S19,Q19)</f>
        <v>0</v>
      </c>
      <c r="Q19" s="360"/>
      <c r="R19" s="360"/>
      <c r="S19" s="360"/>
    </row>
    <row r="20" spans="1:19" ht="63.75" customHeight="1">
      <c r="A20" s="274" t="s">
        <v>298</v>
      </c>
      <c r="B20" s="275">
        <v>852</v>
      </c>
      <c r="C20" s="276">
        <v>85201</v>
      </c>
      <c r="D20" s="277">
        <v>342396</v>
      </c>
      <c r="E20" s="278">
        <v>2320</v>
      </c>
      <c r="F20" s="361">
        <f>SUM(G20,P20)</f>
        <v>1595983</v>
      </c>
      <c r="G20" s="360">
        <f>SUM(K20:O20,H20)</f>
        <v>1595983</v>
      </c>
      <c r="H20" s="361">
        <f>SUM(I20:J20)</f>
        <v>197301</v>
      </c>
      <c r="I20" s="277"/>
      <c r="J20" s="277">
        <v>197301</v>
      </c>
      <c r="K20" s="277">
        <v>1253587</v>
      </c>
      <c r="L20" s="277">
        <v>145095</v>
      </c>
      <c r="M20" s="360"/>
      <c r="N20" s="360"/>
      <c r="O20" s="360"/>
      <c r="P20" s="361">
        <f>SUM(S20,Q20)</f>
        <v>0</v>
      </c>
      <c r="Q20" s="360"/>
      <c r="R20" s="360"/>
      <c r="S20" s="360"/>
    </row>
    <row r="21" spans="1:19" ht="33" customHeight="1">
      <c r="A21" s="738" t="s">
        <v>299</v>
      </c>
      <c r="B21" s="740">
        <v>852</v>
      </c>
      <c r="C21" s="740">
        <v>85204</v>
      </c>
      <c r="D21" s="277">
        <v>9882</v>
      </c>
      <c r="E21" s="278">
        <v>2310</v>
      </c>
      <c r="F21" s="361">
        <f>SUM(G21,P21)</f>
        <v>9882</v>
      </c>
      <c r="G21" s="360">
        <f>SUM(K21:O21,H21)</f>
        <v>9882</v>
      </c>
      <c r="H21" s="361">
        <f>SUM(I21:J21)</f>
        <v>0</v>
      </c>
      <c r="I21" s="277"/>
      <c r="J21" s="277"/>
      <c r="K21" s="277"/>
      <c r="L21" s="277">
        <v>9882</v>
      </c>
      <c r="M21" s="360"/>
      <c r="N21" s="360"/>
      <c r="O21" s="360"/>
      <c r="P21" s="361">
        <f>SUM(S21,Q21)</f>
        <v>0</v>
      </c>
      <c r="Q21" s="360"/>
      <c r="R21" s="360"/>
      <c r="S21" s="360"/>
    </row>
    <row r="22" spans="1:19" ht="33" customHeight="1">
      <c r="A22" s="739"/>
      <c r="B22" s="741"/>
      <c r="C22" s="741"/>
      <c r="D22" s="277">
        <v>114945</v>
      </c>
      <c r="E22" s="278">
        <v>2320</v>
      </c>
      <c r="F22" s="361">
        <f>SUM(G22,P22)</f>
        <v>275619</v>
      </c>
      <c r="G22" s="360">
        <f>SUM(K22:O22,H22)</f>
        <v>275619</v>
      </c>
      <c r="H22" s="361">
        <f>SUM(I22:J22)</f>
        <v>0</v>
      </c>
      <c r="I22" s="277"/>
      <c r="J22" s="277"/>
      <c r="K22" s="277">
        <v>160674</v>
      </c>
      <c r="L22" s="277">
        <v>114945</v>
      </c>
      <c r="M22" s="360"/>
      <c r="N22" s="360"/>
      <c r="O22" s="360"/>
      <c r="P22" s="361">
        <f>SUM(S22,Q22)</f>
        <v>0</v>
      </c>
      <c r="Q22" s="360"/>
      <c r="R22" s="360"/>
      <c r="S22" s="360"/>
    </row>
    <row r="23" spans="1:19" ht="25.5" customHeight="1">
      <c r="A23" s="359" t="s">
        <v>235</v>
      </c>
      <c r="B23" s="259">
        <v>852</v>
      </c>
      <c r="C23" s="259">
        <v>85204</v>
      </c>
      <c r="D23" s="277">
        <f>SUM(D21:D22)</f>
        <v>124827</v>
      </c>
      <c r="E23" s="278"/>
      <c r="F23" s="277">
        <f aca="true" t="shared" si="2" ref="F23:S23">SUM(F21:F22)</f>
        <v>285501</v>
      </c>
      <c r="G23" s="277">
        <f t="shared" si="2"/>
        <v>285501</v>
      </c>
      <c r="H23" s="277">
        <f t="shared" si="2"/>
        <v>0</v>
      </c>
      <c r="I23" s="277">
        <f t="shared" si="2"/>
        <v>0</v>
      </c>
      <c r="J23" s="277">
        <f t="shared" si="2"/>
        <v>0</v>
      </c>
      <c r="K23" s="277">
        <f t="shared" si="2"/>
        <v>160674</v>
      </c>
      <c r="L23" s="277">
        <f t="shared" si="2"/>
        <v>124827</v>
      </c>
      <c r="M23" s="277">
        <f t="shared" si="2"/>
        <v>0</v>
      </c>
      <c r="N23" s="277">
        <f t="shared" si="2"/>
        <v>0</v>
      </c>
      <c r="O23" s="277">
        <f t="shared" si="2"/>
        <v>0</v>
      </c>
      <c r="P23" s="277">
        <f t="shared" si="2"/>
        <v>0</v>
      </c>
      <c r="Q23" s="277">
        <f t="shared" si="2"/>
        <v>0</v>
      </c>
      <c r="R23" s="277">
        <f t="shared" si="2"/>
        <v>0</v>
      </c>
      <c r="S23" s="277">
        <f t="shared" si="2"/>
        <v>0</v>
      </c>
    </row>
    <row r="24" spans="1:19" ht="24.75" customHeight="1">
      <c r="A24" s="359" t="s">
        <v>236</v>
      </c>
      <c r="B24" s="259">
        <v>852</v>
      </c>
      <c r="C24" s="259"/>
      <c r="D24" s="277">
        <f>SUM(D20,D23)</f>
        <v>467223</v>
      </c>
      <c r="E24" s="278"/>
      <c r="F24" s="277">
        <f aca="true" t="shared" si="3" ref="F24:S24">SUM(F20,F23)</f>
        <v>1881484</v>
      </c>
      <c r="G24" s="277">
        <f t="shared" si="3"/>
        <v>1881484</v>
      </c>
      <c r="H24" s="277">
        <f t="shared" si="3"/>
        <v>197301</v>
      </c>
      <c r="I24" s="277">
        <f t="shared" si="3"/>
        <v>0</v>
      </c>
      <c r="J24" s="277">
        <f t="shared" si="3"/>
        <v>197301</v>
      </c>
      <c r="K24" s="277">
        <f t="shared" si="3"/>
        <v>1414261</v>
      </c>
      <c r="L24" s="277">
        <f t="shared" si="3"/>
        <v>269922</v>
      </c>
      <c r="M24" s="277">
        <f t="shared" si="3"/>
        <v>0</v>
      </c>
      <c r="N24" s="277">
        <f t="shared" si="3"/>
        <v>0</v>
      </c>
      <c r="O24" s="277">
        <f t="shared" si="3"/>
        <v>0</v>
      </c>
      <c r="P24" s="277">
        <f t="shared" si="3"/>
        <v>0</v>
      </c>
      <c r="Q24" s="277">
        <f t="shared" si="3"/>
        <v>0</v>
      </c>
      <c r="R24" s="277">
        <f t="shared" si="3"/>
        <v>0</v>
      </c>
      <c r="S24" s="277">
        <f t="shared" si="3"/>
        <v>0</v>
      </c>
    </row>
    <row r="25" spans="1:19" ht="54" customHeight="1">
      <c r="A25" s="274" t="s">
        <v>311</v>
      </c>
      <c r="B25" s="276">
        <v>853</v>
      </c>
      <c r="C25" s="276">
        <v>85311</v>
      </c>
      <c r="D25" s="277">
        <v>6576</v>
      </c>
      <c r="E25" s="278">
        <v>2320</v>
      </c>
      <c r="F25" s="277">
        <v>6576</v>
      </c>
      <c r="G25" s="360">
        <f>SUM(K25:O25,H25)</f>
        <v>6576</v>
      </c>
      <c r="H25" s="360">
        <f>SUM(I25:J25)</f>
        <v>0</v>
      </c>
      <c r="I25" s="277"/>
      <c r="J25" s="277"/>
      <c r="K25" s="277">
        <v>6576</v>
      </c>
      <c r="L25" s="277"/>
      <c r="M25" s="360"/>
      <c r="N25" s="360"/>
      <c r="O25" s="360"/>
      <c r="P25" s="360">
        <f>SUM(S25,Q25)</f>
        <v>0</v>
      </c>
      <c r="Q25" s="360"/>
      <c r="R25" s="360"/>
      <c r="S25" s="360"/>
    </row>
    <row r="26" spans="1:19" ht="57.75" customHeight="1">
      <c r="A26" s="745" t="s">
        <v>358</v>
      </c>
      <c r="B26" s="746"/>
      <c r="C26" s="747"/>
      <c r="D26" s="186">
        <f>SUM(D27:D32)</f>
        <v>2767294</v>
      </c>
      <c r="E26" s="279" t="s">
        <v>332</v>
      </c>
      <c r="F26" s="279">
        <f>SUM(F27:F32)</f>
        <v>3242294</v>
      </c>
      <c r="G26" s="279">
        <f aca="true" t="shared" si="4" ref="G26:S26">SUM(G27:G32)</f>
        <v>380000</v>
      </c>
      <c r="H26" s="279">
        <f t="shared" si="4"/>
        <v>300000</v>
      </c>
      <c r="I26" s="279">
        <f t="shared" si="4"/>
        <v>0</v>
      </c>
      <c r="J26" s="279">
        <f t="shared" si="4"/>
        <v>300000</v>
      </c>
      <c r="K26" s="279">
        <f t="shared" si="4"/>
        <v>80000</v>
      </c>
      <c r="L26" s="279">
        <f t="shared" si="4"/>
        <v>0</v>
      </c>
      <c r="M26" s="279">
        <f t="shared" si="4"/>
        <v>0</v>
      </c>
      <c r="N26" s="279">
        <f t="shared" si="4"/>
        <v>0</v>
      </c>
      <c r="O26" s="279">
        <f t="shared" si="4"/>
        <v>0</v>
      </c>
      <c r="P26" s="279">
        <f t="shared" si="4"/>
        <v>2862294</v>
      </c>
      <c r="Q26" s="279">
        <f t="shared" si="4"/>
        <v>2862294</v>
      </c>
      <c r="R26" s="279">
        <f t="shared" si="4"/>
        <v>252294</v>
      </c>
      <c r="S26" s="279">
        <f t="shared" si="4"/>
        <v>0</v>
      </c>
    </row>
    <row r="27" spans="1:19" ht="53.25" customHeight="1">
      <c r="A27" s="192" t="s">
        <v>242</v>
      </c>
      <c r="B27" s="550">
        <v>600</v>
      </c>
      <c r="C27" s="550">
        <v>60014</v>
      </c>
      <c r="D27" s="398">
        <v>2437294</v>
      </c>
      <c r="E27" s="278">
        <v>6300</v>
      </c>
      <c r="F27" s="361">
        <f aca="true" t="shared" si="5" ref="F27:F32">SUM(G27,P27)</f>
        <v>2437294</v>
      </c>
      <c r="G27" s="360">
        <f aca="true" t="shared" si="6" ref="G27:G32">SUM(K27:O27,H27)</f>
        <v>0</v>
      </c>
      <c r="H27" s="361">
        <f aca="true" t="shared" si="7" ref="H27:H32">SUM(I27:J27)</f>
        <v>0</v>
      </c>
      <c r="I27" s="280"/>
      <c r="J27" s="280"/>
      <c r="K27" s="280"/>
      <c r="L27" s="280"/>
      <c r="M27" s="360"/>
      <c r="N27" s="280"/>
      <c r="O27" s="280"/>
      <c r="P27" s="361">
        <f>SUM(S27,Q27)</f>
        <v>2437294</v>
      </c>
      <c r="Q27" s="360">
        <v>2437294</v>
      </c>
      <c r="R27" s="360">
        <v>252294</v>
      </c>
      <c r="S27" s="360"/>
    </row>
    <row r="28" spans="1:19" ht="53.25" customHeight="1">
      <c r="A28" s="192" t="s">
        <v>197</v>
      </c>
      <c r="B28" s="550">
        <v>600</v>
      </c>
      <c r="C28" s="550">
        <v>60014</v>
      </c>
      <c r="D28" s="398">
        <v>300000</v>
      </c>
      <c r="E28" s="278">
        <v>2310</v>
      </c>
      <c r="F28" s="361">
        <f t="shared" si="5"/>
        <v>300000</v>
      </c>
      <c r="G28" s="360">
        <f t="shared" si="6"/>
        <v>300000</v>
      </c>
      <c r="H28" s="361">
        <f t="shared" si="7"/>
        <v>300000</v>
      </c>
      <c r="I28" s="280"/>
      <c r="J28" s="360">
        <v>300000</v>
      </c>
      <c r="K28" s="280"/>
      <c r="L28" s="280"/>
      <c r="M28" s="360"/>
      <c r="N28" s="280"/>
      <c r="O28" s="280"/>
      <c r="P28" s="361"/>
      <c r="Q28" s="360"/>
      <c r="R28" s="360"/>
      <c r="S28" s="360"/>
    </row>
    <row r="29" spans="1:19" ht="42" customHeight="1">
      <c r="A29" s="192" t="s">
        <v>771</v>
      </c>
      <c r="B29" s="550">
        <v>600</v>
      </c>
      <c r="C29" s="550">
        <v>60014</v>
      </c>
      <c r="D29" s="398"/>
      <c r="E29" s="278">
        <v>2310</v>
      </c>
      <c r="F29" s="361">
        <f t="shared" si="5"/>
        <v>80000</v>
      </c>
      <c r="G29" s="360">
        <f t="shared" si="6"/>
        <v>80000</v>
      </c>
      <c r="H29" s="361">
        <f t="shared" si="7"/>
        <v>0</v>
      </c>
      <c r="I29" s="360"/>
      <c r="J29" s="280"/>
      <c r="K29" s="360">
        <v>80000</v>
      </c>
      <c r="L29" s="280"/>
      <c r="M29" s="360"/>
      <c r="N29" s="360"/>
      <c r="O29" s="360"/>
      <c r="P29" s="361">
        <f>SUM(S29,Q29)</f>
        <v>0</v>
      </c>
      <c r="Q29" s="360"/>
      <c r="R29" s="360"/>
      <c r="S29" s="360"/>
    </row>
    <row r="30" spans="1:19" ht="42.75" customHeight="1">
      <c r="A30" s="274" t="s">
        <v>211</v>
      </c>
      <c r="B30" s="276">
        <v>600</v>
      </c>
      <c r="C30" s="276">
        <v>60014</v>
      </c>
      <c r="D30" s="277">
        <v>0</v>
      </c>
      <c r="E30" s="278">
        <v>6610</v>
      </c>
      <c r="F30" s="361">
        <f t="shared" si="5"/>
        <v>80000</v>
      </c>
      <c r="G30" s="360">
        <f t="shared" si="6"/>
        <v>0</v>
      </c>
      <c r="H30" s="361">
        <f t="shared" si="7"/>
        <v>0</v>
      </c>
      <c r="I30" s="277"/>
      <c r="J30" s="277"/>
      <c r="K30" s="277"/>
      <c r="L30" s="277"/>
      <c r="M30" s="360"/>
      <c r="N30" s="360"/>
      <c r="O30" s="360"/>
      <c r="P30" s="361">
        <f>SUM(S30,Q30)</f>
        <v>80000</v>
      </c>
      <c r="Q30" s="360">
        <v>80000</v>
      </c>
      <c r="R30" s="360"/>
      <c r="S30" s="360"/>
    </row>
    <row r="31" spans="1:19" ht="42.75" customHeight="1">
      <c r="A31" s="274" t="s">
        <v>198</v>
      </c>
      <c r="B31" s="276">
        <v>600</v>
      </c>
      <c r="C31" s="276">
        <v>60014</v>
      </c>
      <c r="D31" s="277">
        <v>0</v>
      </c>
      <c r="E31" s="278">
        <v>6610</v>
      </c>
      <c r="F31" s="361">
        <f t="shared" si="5"/>
        <v>315000</v>
      </c>
      <c r="G31" s="360">
        <f t="shared" si="6"/>
        <v>0</v>
      </c>
      <c r="H31" s="361">
        <f t="shared" si="7"/>
        <v>0</v>
      </c>
      <c r="I31" s="277"/>
      <c r="J31" s="277"/>
      <c r="K31" s="277"/>
      <c r="L31" s="277"/>
      <c r="M31" s="360"/>
      <c r="N31" s="360"/>
      <c r="O31" s="360"/>
      <c r="P31" s="361">
        <f>SUM(S31,Q31)</f>
        <v>315000</v>
      </c>
      <c r="Q31" s="360">
        <v>315000</v>
      </c>
      <c r="R31" s="360"/>
      <c r="S31" s="360"/>
    </row>
    <row r="32" spans="1:19" ht="42.75" customHeight="1">
      <c r="A32" s="274" t="s">
        <v>199</v>
      </c>
      <c r="B32" s="276">
        <v>754</v>
      </c>
      <c r="C32" s="276">
        <v>75411</v>
      </c>
      <c r="D32" s="277">
        <v>30000</v>
      </c>
      <c r="E32" s="278">
        <v>6610</v>
      </c>
      <c r="F32" s="361">
        <f t="shared" si="5"/>
        <v>30000</v>
      </c>
      <c r="G32" s="360">
        <f t="shared" si="6"/>
        <v>0</v>
      </c>
      <c r="H32" s="361">
        <f t="shared" si="7"/>
        <v>0</v>
      </c>
      <c r="I32" s="277"/>
      <c r="J32" s="277"/>
      <c r="K32" s="277"/>
      <c r="L32" s="277"/>
      <c r="M32" s="360"/>
      <c r="N32" s="360"/>
      <c r="O32" s="360"/>
      <c r="P32" s="361">
        <f>SUM(S32,Q32)</f>
        <v>30000</v>
      </c>
      <c r="Q32" s="360">
        <v>30000</v>
      </c>
      <c r="R32" s="360"/>
      <c r="S32" s="360"/>
    </row>
    <row r="33" spans="1:19" ht="35.25" customHeight="1">
      <c r="A33" s="742" t="s">
        <v>300</v>
      </c>
      <c r="B33" s="743"/>
      <c r="C33" s="744"/>
      <c r="D33" s="363">
        <f>D15+D18+D26</f>
        <v>3419593</v>
      </c>
      <c r="E33" s="279" t="s">
        <v>332</v>
      </c>
      <c r="F33" s="363">
        <f aca="true" t="shared" si="8" ref="F33:S33">F15+F18+F26</f>
        <v>5455854</v>
      </c>
      <c r="G33" s="363">
        <f t="shared" si="8"/>
        <v>2593560</v>
      </c>
      <c r="H33" s="363">
        <f t="shared" si="8"/>
        <v>675801</v>
      </c>
      <c r="I33" s="363">
        <f t="shared" si="8"/>
        <v>94500</v>
      </c>
      <c r="J33" s="363">
        <f t="shared" si="8"/>
        <v>581301</v>
      </c>
      <c r="K33" s="363">
        <f t="shared" si="8"/>
        <v>1647837</v>
      </c>
      <c r="L33" s="363">
        <f t="shared" si="8"/>
        <v>269922</v>
      </c>
      <c r="M33" s="363">
        <f t="shared" si="8"/>
        <v>0</v>
      </c>
      <c r="N33" s="363">
        <f t="shared" si="8"/>
        <v>0</v>
      </c>
      <c r="O33" s="363">
        <f t="shared" si="8"/>
        <v>0</v>
      </c>
      <c r="P33" s="363">
        <f t="shared" si="8"/>
        <v>2862294</v>
      </c>
      <c r="Q33" s="363">
        <f t="shared" si="8"/>
        <v>2862294</v>
      </c>
      <c r="R33" s="363">
        <f t="shared" si="8"/>
        <v>252294</v>
      </c>
      <c r="S33" s="363">
        <f t="shared" si="8"/>
        <v>0</v>
      </c>
    </row>
  </sheetData>
  <sheetProtection/>
  <mergeCells count="31">
    <mergeCell ref="Q2:S2"/>
    <mergeCell ref="A6:S6"/>
    <mergeCell ref="Q10:Q13"/>
    <mergeCell ref="R10:R11"/>
    <mergeCell ref="S10:S13"/>
    <mergeCell ref="H11:H13"/>
    <mergeCell ref="I11:J12"/>
    <mergeCell ref="K11:K13"/>
    <mergeCell ref="L11:L13"/>
    <mergeCell ref="C8:C13"/>
    <mergeCell ref="P9:P13"/>
    <mergeCell ref="Q9:S9"/>
    <mergeCell ref="O11:O13"/>
    <mergeCell ref="F8:F13"/>
    <mergeCell ref="G8:S8"/>
    <mergeCell ref="G9:G13"/>
    <mergeCell ref="R12:R13"/>
    <mergeCell ref="A15:C15"/>
    <mergeCell ref="M11:M13"/>
    <mergeCell ref="N11:N13"/>
    <mergeCell ref="A8:A13"/>
    <mergeCell ref="B8:B13"/>
    <mergeCell ref="E8:E13"/>
    <mergeCell ref="H9:O10"/>
    <mergeCell ref="D8:D13"/>
    <mergeCell ref="A21:A22"/>
    <mergeCell ref="B21:B22"/>
    <mergeCell ref="C21:C22"/>
    <mergeCell ref="A33:C33"/>
    <mergeCell ref="A26:C26"/>
    <mergeCell ref="A18:C18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294" customFormat="1" ht="12" customHeight="1">
      <c r="C1" s="304"/>
      <c r="D1" s="304"/>
      <c r="E1" s="305"/>
      <c r="F1" s="305"/>
      <c r="G1" s="286" t="s">
        <v>513</v>
      </c>
      <c r="H1" s="302"/>
    </row>
    <row r="2" spans="2:9" s="294" customFormat="1" ht="12" customHeight="1">
      <c r="B2" s="303"/>
      <c r="C2" s="304"/>
      <c r="D2" s="304"/>
      <c r="E2" s="305"/>
      <c r="F2" s="305"/>
      <c r="G2" s="572" t="s">
        <v>791</v>
      </c>
      <c r="H2" s="572"/>
      <c r="I2" s="572"/>
    </row>
    <row r="3" spans="3:9" s="294" customFormat="1" ht="12" customHeight="1">
      <c r="C3" s="304"/>
      <c r="D3" s="304"/>
      <c r="E3" s="305"/>
      <c r="F3" s="305"/>
      <c r="G3" s="560" t="s">
        <v>419</v>
      </c>
      <c r="H3" s="560"/>
      <c r="I3" s="560"/>
    </row>
    <row r="4" spans="3:9" s="294" customFormat="1" ht="12" customHeight="1">
      <c r="C4" s="304"/>
      <c r="D4" s="304"/>
      <c r="E4" s="305"/>
      <c r="F4" s="305"/>
      <c r="G4" s="527" t="s">
        <v>793</v>
      </c>
      <c r="H4" s="527"/>
      <c r="I4" s="527"/>
    </row>
    <row r="5" spans="1:8" ht="15.75">
      <c r="A5" s="15"/>
      <c r="B5" s="15"/>
      <c r="C5" s="195"/>
      <c r="D5" s="195"/>
      <c r="E5" s="196"/>
      <c r="F5" s="196"/>
      <c r="G5" s="125"/>
      <c r="H5" s="197"/>
    </row>
    <row r="6" spans="1:9" ht="18.75">
      <c r="A6" s="723" t="s">
        <v>692</v>
      </c>
      <c r="B6" s="723"/>
      <c r="C6" s="723"/>
      <c r="D6" s="723"/>
      <c r="E6" s="723"/>
      <c r="F6" s="723"/>
      <c r="G6" s="723"/>
      <c r="H6" s="188"/>
      <c r="I6" s="188"/>
    </row>
    <row r="7" spans="1:8" ht="18.75">
      <c r="A7" s="15"/>
      <c r="B7" s="198"/>
      <c r="C7" s="199"/>
      <c r="D7" s="199"/>
      <c r="E7" s="198"/>
      <c r="F7" s="198"/>
      <c r="G7" s="200"/>
      <c r="H7" s="39" t="s">
        <v>331</v>
      </c>
    </row>
    <row r="8" spans="1:8" ht="14.25" customHeight="1">
      <c r="A8" s="759" t="s">
        <v>266</v>
      </c>
      <c r="B8" s="761" t="s">
        <v>267</v>
      </c>
      <c r="C8" s="752" t="s">
        <v>320</v>
      </c>
      <c r="D8" s="752" t="s">
        <v>321</v>
      </c>
      <c r="E8" s="761" t="s">
        <v>351</v>
      </c>
      <c r="F8" s="754" t="s">
        <v>240</v>
      </c>
      <c r="G8" s="754" t="s">
        <v>353</v>
      </c>
      <c r="H8" s="759" t="s">
        <v>354</v>
      </c>
    </row>
    <row r="9" spans="1:8" ht="48.75" customHeight="1">
      <c r="A9" s="760"/>
      <c r="B9" s="762"/>
      <c r="C9" s="753"/>
      <c r="D9" s="753"/>
      <c r="E9" s="762"/>
      <c r="F9" s="755"/>
      <c r="G9" s="755"/>
      <c r="H9" s="760"/>
    </row>
    <row r="10" spans="1:8" ht="12.75" customHeight="1">
      <c r="A10" s="250">
        <v>1</v>
      </c>
      <c r="B10" s="250">
        <v>2</v>
      </c>
      <c r="C10" s="251">
        <v>3</v>
      </c>
      <c r="D10" s="251"/>
      <c r="E10" s="250">
        <v>4</v>
      </c>
      <c r="F10" s="250">
        <v>5</v>
      </c>
      <c r="G10" s="250">
        <v>7</v>
      </c>
      <c r="H10" s="250">
        <v>9</v>
      </c>
    </row>
    <row r="11" spans="1:8" ht="25.5" customHeight="1">
      <c r="A11" s="210">
        <v>1</v>
      </c>
      <c r="B11" s="243" t="s">
        <v>562</v>
      </c>
      <c r="C11" s="83">
        <v>801</v>
      </c>
      <c r="D11" s="83"/>
      <c r="E11" s="212" t="s">
        <v>264</v>
      </c>
      <c r="F11" s="213">
        <f>F13+F15+F19+F26</f>
        <v>343120</v>
      </c>
      <c r="G11" s="213">
        <f>G13+G15+G19+G26</f>
        <v>343120</v>
      </c>
      <c r="H11" s="212" t="s">
        <v>264</v>
      </c>
    </row>
    <row r="12" spans="1:8" ht="15.75">
      <c r="A12" s="201"/>
      <c r="B12" s="244" t="s">
        <v>268</v>
      </c>
      <c r="C12" s="212"/>
      <c r="D12" s="212"/>
      <c r="E12" s="212"/>
      <c r="F12" s="214"/>
      <c r="G12" s="215"/>
      <c r="H12" s="216"/>
    </row>
    <row r="13" spans="1:8" ht="15.75">
      <c r="A13" s="201"/>
      <c r="B13" s="244" t="s">
        <v>269</v>
      </c>
      <c r="C13" s="212"/>
      <c r="D13" s="212">
        <v>80105</v>
      </c>
      <c r="E13" s="212" t="s">
        <v>264</v>
      </c>
      <c r="F13" s="214">
        <v>37000</v>
      </c>
      <c r="G13" s="215">
        <v>37000</v>
      </c>
      <c r="H13" s="212" t="s">
        <v>264</v>
      </c>
    </row>
    <row r="14" spans="1:8" ht="15.75">
      <c r="A14" s="201"/>
      <c r="B14" s="202"/>
      <c r="C14" s="217"/>
      <c r="D14" s="217"/>
      <c r="E14" s="217"/>
      <c r="F14" s="218"/>
      <c r="G14" s="218"/>
      <c r="H14" s="219"/>
    </row>
    <row r="15" spans="1:8" ht="15.75">
      <c r="A15" s="201"/>
      <c r="B15" s="244" t="s">
        <v>270</v>
      </c>
      <c r="C15" s="212"/>
      <c r="D15" s="212">
        <v>80120</v>
      </c>
      <c r="E15" s="212" t="s">
        <v>264</v>
      </c>
      <c r="F15" s="214">
        <f>SUM(F16:F18)</f>
        <v>61800</v>
      </c>
      <c r="G15" s="214">
        <f>SUM(G16:G18)</f>
        <v>61800</v>
      </c>
      <c r="H15" s="220" t="s">
        <v>264</v>
      </c>
    </row>
    <row r="16" spans="1:8" ht="15.75">
      <c r="A16" s="203"/>
      <c r="B16" s="204" t="s">
        <v>271</v>
      </c>
      <c r="C16" s="78"/>
      <c r="D16" s="78"/>
      <c r="E16" s="78"/>
      <c r="F16" s="221">
        <v>21000</v>
      </c>
      <c r="G16" s="221">
        <v>21000</v>
      </c>
      <c r="H16" s="223"/>
    </row>
    <row r="17" spans="1:8" ht="15.75">
      <c r="A17" s="203"/>
      <c r="B17" s="204" t="s">
        <v>272</v>
      </c>
      <c r="C17" s="78"/>
      <c r="D17" s="78"/>
      <c r="E17" s="78"/>
      <c r="F17" s="221">
        <v>35000</v>
      </c>
      <c r="G17" s="221">
        <v>35000</v>
      </c>
      <c r="H17" s="223"/>
    </row>
    <row r="18" spans="1:8" ht="15.75">
      <c r="A18" s="203"/>
      <c r="B18" s="205" t="s">
        <v>273</v>
      </c>
      <c r="C18" s="76"/>
      <c r="D18" s="76"/>
      <c r="E18" s="76"/>
      <c r="F18" s="224">
        <v>5800</v>
      </c>
      <c r="G18" s="224">
        <v>5800</v>
      </c>
      <c r="H18" s="226"/>
    </row>
    <row r="19" spans="1:8" ht="15.75">
      <c r="A19" s="206"/>
      <c r="B19" s="245" t="s">
        <v>570</v>
      </c>
      <c r="C19" s="212"/>
      <c r="D19" s="212" t="s">
        <v>569</v>
      </c>
      <c r="E19" s="212" t="s">
        <v>264</v>
      </c>
      <c r="F19" s="214">
        <f>SUM(F20:F24)</f>
        <v>168120</v>
      </c>
      <c r="G19" s="214">
        <f>SUM(G20:G24)</f>
        <v>168120</v>
      </c>
      <c r="H19" s="220" t="s">
        <v>264</v>
      </c>
    </row>
    <row r="20" spans="1:8" ht="15.75">
      <c r="A20" s="206"/>
      <c r="B20" s="17" t="s">
        <v>274</v>
      </c>
      <c r="C20" s="212"/>
      <c r="D20" s="212"/>
      <c r="E20" s="212"/>
      <c r="F20" s="214"/>
      <c r="G20" s="215"/>
      <c r="H20" s="216"/>
    </row>
    <row r="21" spans="1:8" ht="15.75">
      <c r="A21" s="203"/>
      <c r="B21" s="204" t="s">
        <v>275</v>
      </c>
      <c r="C21" s="78"/>
      <c r="D21" s="78"/>
      <c r="E21" s="78"/>
      <c r="F21" s="221">
        <v>7820</v>
      </c>
      <c r="G21" s="221">
        <v>7820</v>
      </c>
      <c r="H21" s="223"/>
    </row>
    <row r="22" spans="1:8" ht="15.75">
      <c r="A22" s="203"/>
      <c r="B22" s="204" t="s">
        <v>239</v>
      </c>
      <c r="C22" s="78"/>
      <c r="D22" s="78"/>
      <c r="E22" s="78"/>
      <c r="F22" s="221">
        <v>142100</v>
      </c>
      <c r="G22" s="221">
        <v>142100</v>
      </c>
      <c r="H22" s="223"/>
    </row>
    <row r="23" spans="1:8" ht="15.75">
      <c r="A23" s="203"/>
      <c r="B23" s="204" t="s">
        <v>276</v>
      </c>
      <c r="C23" s="78"/>
      <c r="D23" s="78"/>
      <c r="E23" s="78"/>
      <c r="F23" s="221">
        <v>10000</v>
      </c>
      <c r="G23" s="221">
        <v>10000</v>
      </c>
      <c r="H23" s="223"/>
    </row>
    <row r="24" spans="1:8" ht="25.5">
      <c r="A24" s="203"/>
      <c r="B24" s="422" t="s">
        <v>701</v>
      </c>
      <c r="C24" s="78"/>
      <c r="D24" s="78"/>
      <c r="E24" s="78"/>
      <c r="F24" s="221">
        <v>8200</v>
      </c>
      <c r="G24" s="221">
        <v>8200</v>
      </c>
      <c r="H24" s="223"/>
    </row>
    <row r="25" spans="1:8" ht="15.75">
      <c r="A25" s="206"/>
      <c r="B25" s="246" t="s">
        <v>277</v>
      </c>
      <c r="C25" s="229"/>
      <c r="D25" s="229"/>
      <c r="E25" s="229"/>
      <c r="F25" s="230"/>
      <c r="G25" s="231"/>
      <c r="H25" s="220"/>
    </row>
    <row r="26" spans="1:8" ht="15.75">
      <c r="A26" s="206"/>
      <c r="B26" s="247" t="s">
        <v>278</v>
      </c>
      <c r="C26" s="212"/>
      <c r="D26" s="212" t="s">
        <v>572</v>
      </c>
      <c r="E26" s="232" t="s">
        <v>264</v>
      </c>
      <c r="F26" s="214">
        <v>76200</v>
      </c>
      <c r="G26" s="233">
        <v>76200</v>
      </c>
      <c r="H26" s="216" t="s">
        <v>264</v>
      </c>
    </row>
    <row r="27" spans="1:8" ht="15.75">
      <c r="A27" s="207"/>
      <c r="B27" s="248" t="s">
        <v>279</v>
      </c>
      <c r="C27" s="234"/>
      <c r="D27" s="234"/>
      <c r="E27" s="217"/>
      <c r="F27" s="218"/>
      <c r="G27" s="235"/>
      <c r="H27" s="219"/>
    </row>
    <row r="28" spans="1:8" ht="31.5" customHeight="1">
      <c r="A28" s="211">
        <v>2</v>
      </c>
      <c r="B28" s="249" t="s">
        <v>604</v>
      </c>
      <c r="C28" s="83" t="s">
        <v>603</v>
      </c>
      <c r="D28" s="83"/>
      <c r="E28" s="78" t="s">
        <v>264</v>
      </c>
      <c r="F28" s="213">
        <f>F30+F34+F37</f>
        <v>383435</v>
      </c>
      <c r="G28" s="311">
        <f>G30+G34+G37</f>
        <v>383435</v>
      </c>
      <c r="H28" s="236" t="s">
        <v>264</v>
      </c>
    </row>
    <row r="29" spans="1:8" ht="15.75">
      <c r="A29" s="206"/>
      <c r="B29" s="244" t="s">
        <v>280</v>
      </c>
      <c r="C29" s="232"/>
      <c r="D29" s="232"/>
      <c r="E29" s="232"/>
      <c r="F29" s="237"/>
      <c r="G29" s="238"/>
      <c r="H29" s="216"/>
    </row>
    <row r="30" spans="1:8" ht="15.75">
      <c r="A30" s="206"/>
      <c r="B30" s="244" t="s">
        <v>281</v>
      </c>
      <c r="C30" s="212"/>
      <c r="D30" s="212" t="s">
        <v>605</v>
      </c>
      <c r="E30" s="212" t="s">
        <v>264</v>
      </c>
      <c r="F30" s="214">
        <f>SUM(F32:F33)</f>
        <v>237500</v>
      </c>
      <c r="G30" s="214">
        <f>SUM(G32:G33)</f>
        <v>237500</v>
      </c>
      <c r="H30" s="216" t="s">
        <v>264</v>
      </c>
    </row>
    <row r="31" spans="1:8" ht="15.75">
      <c r="A31" s="206"/>
      <c r="B31" s="208" t="s">
        <v>274</v>
      </c>
      <c r="C31" s="227"/>
      <c r="D31" s="227"/>
      <c r="E31" s="227"/>
      <c r="F31" s="228"/>
      <c r="G31" s="238"/>
      <c r="H31" s="216"/>
    </row>
    <row r="32" spans="1:8" ht="15.75">
      <c r="A32" s="203"/>
      <c r="B32" s="204" t="s">
        <v>282</v>
      </c>
      <c r="C32" s="78"/>
      <c r="D32" s="78"/>
      <c r="E32" s="78"/>
      <c r="F32" s="221">
        <v>151000</v>
      </c>
      <c r="G32" s="221">
        <v>151000</v>
      </c>
      <c r="H32" s="223"/>
    </row>
    <row r="33" spans="1:8" ht="15.75">
      <c r="A33" s="203"/>
      <c r="B33" s="204" t="s">
        <v>283</v>
      </c>
      <c r="C33" s="78"/>
      <c r="D33" s="78"/>
      <c r="E33" s="78"/>
      <c r="F33" s="221">
        <v>86500</v>
      </c>
      <c r="G33" s="221">
        <v>86500</v>
      </c>
      <c r="H33" s="223"/>
    </row>
    <row r="34" spans="1:8" ht="15.75">
      <c r="A34" s="206"/>
      <c r="B34" s="245" t="s">
        <v>609</v>
      </c>
      <c r="C34" s="423"/>
      <c r="D34" s="423" t="s">
        <v>608</v>
      </c>
      <c r="E34" s="424" t="s">
        <v>264</v>
      </c>
      <c r="F34" s="391">
        <f>SUM(F36)</f>
        <v>104410</v>
      </c>
      <c r="G34" s="391">
        <f>SUM(G36)</f>
        <v>104410</v>
      </c>
      <c r="H34" s="220" t="s">
        <v>264</v>
      </c>
    </row>
    <row r="35" spans="1:8" ht="15.75">
      <c r="A35" s="206"/>
      <c r="B35" s="17" t="s">
        <v>274</v>
      </c>
      <c r="C35" s="212"/>
      <c r="D35" s="212"/>
      <c r="E35" s="212"/>
      <c r="F35" s="214"/>
      <c r="G35" s="215"/>
      <c r="H35" s="216"/>
    </row>
    <row r="36" spans="1:8" ht="15.75">
      <c r="A36" s="206"/>
      <c r="B36" s="205" t="s">
        <v>284</v>
      </c>
      <c r="C36" s="76"/>
      <c r="D36" s="76"/>
      <c r="E36" s="76"/>
      <c r="F36" s="224">
        <v>104410</v>
      </c>
      <c r="G36" s="225">
        <v>104410</v>
      </c>
      <c r="H36" s="219"/>
    </row>
    <row r="37" spans="1:8" ht="15.75">
      <c r="A37" s="206"/>
      <c r="B37" s="244" t="s">
        <v>702</v>
      </c>
      <c r="C37" s="212"/>
      <c r="D37" s="212" t="s">
        <v>245</v>
      </c>
      <c r="E37" s="212" t="s">
        <v>264</v>
      </c>
      <c r="F37" s="215">
        <v>41525</v>
      </c>
      <c r="G37" s="215">
        <v>41525</v>
      </c>
      <c r="H37" s="212" t="s">
        <v>264</v>
      </c>
    </row>
    <row r="38" spans="1:8" ht="29.25" customHeight="1">
      <c r="A38" s="756" t="s">
        <v>625</v>
      </c>
      <c r="B38" s="757"/>
      <c r="C38" s="758"/>
      <c r="D38" s="306"/>
      <c r="E38" s="241" t="s">
        <v>264</v>
      </c>
      <c r="F38" s="239">
        <f>F11+F28</f>
        <v>726555</v>
      </c>
      <c r="G38" s="239">
        <f>G11+G28</f>
        <v>726555</v>
      </c>
      <c r="H38" s="242" t="s">
        <v>264</v>
      </c>
    </row>
    <row r="39" spans="1:8" ht="15.75">
      <c r="A39" s="209"/>
      <c r="B39" s="15"/>
      <c r="C39" s="195"/>
      <c r="D39" s="195"/>
      <c r="E39" s="196"/>
      <c r="F39" s="196"/>
      <c r="G39" s="136"/>
      <c r="H39" s="196"/>
    </row>
    <row r="40" spans="1:8" ht="15.75">
      <c r="A40" s="15"/>
      <c r="B40" s="15"/>
      <c r="C40" s="195"/>
      <c r="D40" s="195"/>
      <c r="E40" s="196"/>
      <c r="F40" s="196"/>
      <c r="G40" s="136"/>
      <c r="H40" s="196"/>
    </row>
  </sheetData>
  <sheetProtection/>
  <mergeCells count="11">
    <mergeCell ref="E8:E9"/>
    <mergeCell ref="D8:D9"/>
    <mergeCell ref="F8:F9"/>
    <mergeCell ref="G8:G9"/>
    <mergeCell ref="G2:I2"/>
    <mergeCell ref="A38:C38"/>
    <mergeCell ref="A8:A9"/>
    <mergeCell ref="B8:B9"/>
    <mergeCell ref="C8:C9"/>
    <mergeCell ref="A6:G6"/>
    <mergeCell ref="H8:H9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4.00390625" style="1" customWidth="1"/>
    <col min="2" max="2" width="5.625" style="1" customWidth="1"/>
    <col min="3" max="3" width="6.625" style="1" customWidth="1"/>
    <col min="4" max="4" width="9.75390625" style="1" customWidth="1"/>
    <col min="5" max="5" width="52.75390625" style="1" customWidth="1"/>
    <col min="6" max="6" width="16.875" style="1" customWidth="1"/>
    <col min="7" max="16384" width="9.125" style="1" customWidth="1"/>
  </cols>
  <sheetData>
    <row r="1" spans="1:7" s="301" customFormat="1" ht="12" customHeight="1">
      <c r="A1" s="294"/>
      <c r="B1" s="299"/>
      <c r="C1" s="299"/>
      <c r="D1" s="299"/>
      <c r="E1" s="592" t="s">
        <v>514</v>
      </c>
      <c r="F1" s="592"/>
      <c r="G1" s="294"/>
    </row>
    <row r="2" spans="1:7" s="301" customFormat="1" ht="12" customHeight="1">
      <c r="A2" s="294"/>
      <c r="B2" s="299"/>
      <c r="C2" s="299"/>
      <c r="D2" s="299"/>
      <c r="E2" s="766" t="s">
        <v>795</v>
      </c>
      <c r="F2" s="766"/>
      <c r="G2" s="294"/>
    </row>
    <row r="3" spans="1:7" s="301" customFormat="1" ht="12" customHeight="1">
      <c r="A3" s="294"/>
      <c r="B3" s="299"/>
      <c r="C3" s="299"/>
      <c r="D3" s="299"/>
      <c r="E3" s="592" t="s">
        <v>295</v>
      </c>
      <c r="F3" s="592"/>
      <c r="G3" s="294"/>
    </row>
    <row r="4" spans="1:7" s="301" customFormat="1" ht="12" customHeight="1">
      <c r="A4" s="294"/>
      <c r="B4" s="299"/>
      <c r="C4" s="299"/>
      <c r="D4" s="299"/>
      <c r="E4" s="766" t="s">
        <v>796</v>
      </c>
      <c r="F4" s="766"/>
      <c r="G4" s="294"/>
    </row>
    <row r="5" spans="1:7" ht="12" customHeight="1">
      <c r="A5"/>
      <c r="B5" s="252"/>
      <c r="C5" s="252"/>
      <c r="D5" s="252"/>
      <c r="E5" s="35"/>
      <c r="F5" s="35"/>
      <c r="G5"/>
    </row>
    <row r="6" spans="1:7" ht="6" customHeight="1">
      <c r="A6"/>
      <c r="B6" s="252"/>
      <c r="C6" s="252"/>
      <c r="D6" s="252"/>
      <c r="E6" s="125"/>
      <c r="F6" s="125"/>
      <c r="G6"/>
    </row>
    <row r="7" spans="1:7" ht="18.75">
      <c r="A7" s="751" t="s">
        <v>693</v>
      </c>
      <c r="B7" s="751"/>
      <c r="C7" s="751"/>
      <c r="D7" s="751"/>
      <c r="E7" s="751"/>
      <c r="F7" s="159"/>
      <c r="G7"/>
    </row>
    <row r="8" spans="1:7" ht="12" customHeight="1">
      <c r="A8"/>
      <c r="B8" s="253"/>
      <c r="C8" s="253"/>
      <c r="D8" s="253"/>
      <c r="E8" s="159"/>
      <c r="F8" s="55" t="s">
        <v>331</v>
      </c>
      <c r="G8"/>
    </row>
    <row r="9" spans="1:7" ht="12.75">
      <c r="A9"/>
      <c r="B9" s="770" t="s">
        <v>333</v>
      </c>
      <c r="C9" s="763" t="s">
        <v>320</v>
      </c>
      <c r="D9" s="773" t="s">
        <v>321</v>
      </c>
      <c r="E9" s="763" t="s">
        <v>377</v>
      </c>
      <c r="F9" s="763" t="s">
        <v>378</v>
      </c>
      <c r="G9"/>
    </row>
    <row r="10" spans="1:7" ht="12.75">
      <c r="A10"/>
      <c r="B10" s="771"/>
      <c r="C10" s="764"/>
      <c r="D10" s="774"/>
      <c r="E10" s="764"/>
      <c r="F10" s="764"/>
      <c r="G10"/>
    </row>
    <row r="11" spans="1:7" ht="12.75">
      <c r="A11"/>
      <c r="B11" s="772"/>
      <c r="C11" s="765"/>
      <c r="D11" s="775"/>
      <c r="E11" s="765"/>
      <c r="F11" s="765"/>
      <c r="G11"/>
    </row>
    <row r="12" spans="1:7" ht="12.75">
      <c r="A12" s="254"/>
      <c r="B12" s="256">
        <v>1</v>
      </c>
      <c r="C12" s="257">
        <v>2</v>
      </c>
      <c r="D12" s="258">
        <v>3</v>
      </c>
      <c r="E12" s="165">
        <v>4</v>
      </c>
      <c r="F12" s="165">
        <v>5</v>
      </c>
      <c r="G12" s="254"/>
    </row>
    <row r="13" spans="1:7" ht="36" customHeight="1">
      <c r="A13"/>
      <c r="B13" s="269">
        <v>1</v>
      </c>
      <c r="C13" s="268">
        <v>801</v>
      </c>
      <c r="D13" s="271">
        <v>80195</v>
      </c>
      <c r="E13" s="313" t="s">
        <v>286</v>
      </c>
      <c r="F13" s="312">
        <f>SUM(F15:F19)</f>
        <v>1670000</v>
      </c>
      <c r="G13"/>
    </row>
    <row r="14" spans="1:7" ht="15.75">
      <c r="A14"/>
      <c r="B14" s="260"/>
      <c r="C14" s="261"/>
      <c r="D14" s="262" t="s">
        <v>287</v>
      </c>
      <c r="E14" s="270" t="s">
        <v>324</v>
      </c>
      <c r="F14" s="215"/>
      <c r="G14"/>
    </row>
    <row r="15" spans="1:7" ht="34.5" customHeight="1">
      <c r="A15"/>
      <c r="B15" s="260"/>
      <c r="C15" s="261"/>
      <c r="D15" s="262"/>
      <c r="E15" s="272" t="s">
        <v>290</v>
      </c>
      <c r="F15" s="222">
        <v>159552</v>
      </c>
      <c r="G15"/>
    </row>
    <row r="16" spans="1:7" ht="22.5" customHeight="1">
      <c r="A16"/>
      <c r="B16" s="260"/>
      <c r="C16" s="261"/>
      <c r="D16" s="262"/>
      <c r="E16" s="272" t="s">
        <v>288</v>
      </c>
      <c r="F16" s="222">
        <v>30348</v>
      </c>
      <c r="G16"/>
    </row>
    <row r="17" spans="1:7" ht="38.25" customHeight="1">
      <c r="A17"/>
      <c r="B17" s="260"/>
      <c r="C17" s="261"/>
      <c r="D17" s="262"/>
      <c r="E17" s="272" t="s">
        <v>291</v>
      </c>
      <c r="F17" s="222">
        <v>449500</v>
      </c>
      <c r="G17"/>
    </row>
    <row r="18" spans="1:7" ht="32.25" customHeight="1">
      <c r="A18"/>
      <c r="B18" s="260"/>
      <c r="C18" s="261"/>
      <c r="D18" s="262"/>
      <c r="E18" s="272" t="s">
        <v>292</v>
      </c>
      <c r="F18" s="222">
        <v>585700</v>
      </c>
      <c r="G18"/>
    </row>
    <row r="19" spans="1:7" ht="22.5" customHeight="1">
      <c r="A19" s="255"/>
      <c r="B19" s="263"/>
      <c r="C19" s="264"/>
      <c r="D19" s="265"/>
      <c r="E19" s="273" t="s">
        <v>293</v>
      </c>
      <c r="F19" s="225">
        <v>444900</v>
      </c>
      <c r="G19" s="255"/>
    </row>
    <row r="20" spans="1:7" ht="36" customHeight="1">
      <c r="A20" s="255"/>
      <c r="B20" s="269">
        <v>2</v>
      </c>
      <c r="C20" s="268">
        <v>853</v>
      </c>
      <c r="D20" s="271">
        <v>85311</v>
      </c>
      <c r="E20" s="313" t="s">
        <v>634</v>
      </c>
      <c r="F20" s="312">
        <f>SUM(F22:F23)</f>
        <v>120012</v>
      </c>
      <c r="G20" s="255"/>
    </row>
    <row r="21" spans="1:7" ht="15.75" customHeight="1">
      <c r="A21" s="255"/>
      <c r="B21" s="266"/>
      <c r="C21" s="267"/>
      <c r="D21" s="262" t="s">
        <v>294</v>
      </c>
      <c r="E21" s="272" t="s">
        <v>324</v>
      </c>
      <c r="F21" s="222"/>
      <c r="G21" s="255"/>
    </row>
    <row r="22" spans="1:7" ht="30.75" customHeight="1">
      <c r="A22" s="255"/>
      <c r="B22" s="266"/>
      <c r="C22" s="267"/>
      <c r="D22" s="262"/>
      <c r="E22" s="272" t="s">
        <v>302</v>
      </c>
      <c r="F22" s="222">
        <v>49320</v>
      </c>
      <c r="G22" s="255"/>
    </row>
    <row r="23" spans="1:7" ht="31.5">
      <c r="A23" s="255"/>
      <c r="B23" s="263"/>
      <c r="C23" s="264"/>
      <c r="D23" s="265"/>
      <c r="E23" s="273" t="s">
        <v>303</v>
      </c>
      <c r="F23" s="225">
        <v>70692</v>
      </c>
      <c r="G23" s="255"/>
    </row>
    <row r="24" spans="2:6" ht="36.75" customHeight="1">
      <c r="B24" s="767" t="s">
        <v>625</v>
      </c>
      <c r="C24" s="768"/>
      <c r="D24" s="768"/>
      <c r="E24" s="769"/>
      <c r="F24" s="240">
        <f>SUM(,F13,F20,)</f>
        <v>1790012</v>
      </c>
    </row>
    <row r="25" spans="1:7" ht="12.75">
      <c r="A25"/>
      <c r="B25" s="2"/>
      <c r="C25" s="2"/>
      <c r="D25" s="2"/>
      <c r="E25"/>
      <c r="F25"/>
      <c r="G25"/>
    </row>
    <row r="26" spans="1:7" ht="12.75">
      <c r="A26"/>
      <c r="B26" s="2"/>
      <c r="C26" s="2"/>
      <c r="D26" s="2"/>
      <c r="E26"/>
      <c r="F26"/>
      <c r="G26"/>
    </row>
    <row r="27" spans="1:7" ht="12.75">
      <c r="A27"/>
      <c r="B27" s="2"/>
      <c r="C27" s="2"/>
      <c r="D27" s="2"/>
      <c r="E27"/>
      <c r="F27"/>
      <c r="G27"/>
    </row>
    <row r="28" spans="1:7" ht="12.75">
      <c r="A28"/>
      <c r="B28" s="2"/>
      <c r="C28" s="2"/>
      <c r="D28" s="2"/>
      <c r="E28"/>
      <c r="F28"/>
      <c r="G28"/>
    </row>
    <row r="29" spans="1:7" ht="12.75">
      <c r="A29"/>
      <c r="B29" s="2"/>
      <c r="C29" s="2"/>
      <c r="D29" s="2"/>
      <c r="E29"/>
      <c r="F29"/>
      <c r="G29"/>
    </row>
  </sheetData>
  <sheetProtection/>
  <mergeCells count="11">
    <mergeCell ref="B24:E24"/>
    <mergeCell ref="A7:E7"/>
    <mergeCell ref="B9:B11"/>
    <mergeCell ref="C9:C11"/>
    <mergeCell ref="D9:D11"/>
    <mergeCell ref="E9:E11"/>
    <mergeCell ref="F9:F11"/>
    <mergeCell ref="E1:F1"/>
    <mergeCell ref="E2:F2"/>
    <mergeCell ref="E3:F3"/>
    <mergeCell ref="E4:F4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3" sqref="G3:I5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5" s="294" customFormat="1" ht="21.75" customHeight="1">
      <c r="C1" s="305"/>
      <c r="E1" s="305"/>
    </row>
    <row r="2" spans="3:7" s="294" customFormat="1" ht="12" customHeight="1">
      <c r="C2" s="305"/>
      <c r="D2" s="303"/>
      <c r="E2" s="305"/>
      <c r="G2" s="286" t="s">
        <v>312</v>
      </c>
    </row>
    <row r="3" spans="3:9" s="294" customFormat="1" ht="12" customHeight="1">
      <c r="C3" s="305"/>
      <c r="E3" s="305"/>
      <c r="G3" s="572" t="s">
        <v>791</v>
      </c>
      <c r="H3" s="572"/>
      <c r="I3" s="572"/>
    </row>
    <row r="4" spans="3:9" s="294" customFormat="1" ht="12" customHeight="1">
      <c r="C4" s="305"/>
      <c r="E4" s="305"/>
      <c r="G4" s="560" t="s">
        <v>419</v>
      </c>
      <c r="H4" s="560"/>
      <c r="I4" s="560"/>
    </row>
    <row r="5" spans="2:9" ht="13.5" customHeight="1">
      <c r="B5" s="15"/>
      <c r="C5" s="196"/>
      <c r="D5" s="15"/>
      <c r="E5" s="196"/>
      <c r="F5" s="196"/>
      <c r="G5" s="527" t="s">
        <v>793</v>
      </c>
      <c r="H5" s="527"/>
      <c r="I5" s="527"/>
    </row>
    <row r="6" spans="2:7" ht="26.25" customHeight="1">
      <c r="B6" s="751" t="s">
        <v>694</v>
      </c>
      <c r="C6" s="751"/>
      <c r="D6" s="751"/>
      <c r="E6" s="751"/>
      <c r="F6" s="751"/>
      <c r="G6" s="751"/>
    </row>
    <row r="7" spans="2:7" ht="18">
      <c r="B7" s="159"/>
      <c r="C7" s="159"/>
      <c r="D7" s="159"/>
      <c r="E7" s="159"/>
      <c r="F7" s="159"/>
      <c r="G7" s="55" t="s">
        <v>331</v>
      </c>
    </row>
    <row r="8" spans="2:7" ht="12.75">
      <c r="B8" s="808" t="s">
        <v>333</v>
      </c>
      <c r="C8" s="759" t="s">
        <v>320</v>
      </c>
      <c r="D8" s="761" t="s">
        <v>321</v>
      </c>
      <c r="E8" s="759" t="s">
        <v>355</v>
      </c>
      <c r="F8" s="759" t="s">
        <v>416</v>
      </c>
      <c r="G8" s="759" t="s">
        <v>378</v>
      </c>
    </row>
    <row r="9" spans="2:7" ht="12.75">
      <c r="B9" s="809"/>
      <c r="C9" s="811"/>
      <c r="D9" s="812"/>
      <c r="E9" s="811"/>
      <c r="F9" s="811"/>
      <c r="G9" s="811"/>
    </row>
    <row r="10" spans="2:7" ht="12.75">
      <c r="B10" s="810"/>
      <c r="C10" s="760"/>
      <c r="D10" s="762"/>
      <c r="E10" s="760"/>
      <c r="F10" s="760"/>
      <c r="G10" s="760"/>
    </row>
    <row r="11" spans="2:7" ht="12.75">
      <c r="B11" s="438">
        <v>1</v>
      </c>
      <c r="C11" s="439">
        <v>2</v>
      </c>
      <c r="D11" s="440">
        <v>3</v>
      </c>
      <c r="E11" s="439">
        <v>4</v>
      </c>
      <c r="F11" s="439">
        <v>5</v>
      </c>
      <c r="G11" s="439">
        <v>6</v>
      </c>
    </row>
    <row r="12" spans="2:7" ht="13.5" customHeight="1">
      <c r="B12" s="740">
        <v>1</v>
      </c>
      <c r="C12" s="792">
        <v>600</v>
      </c>
      <c r="D12" s="269">
        <v>60014</v>
      </c>
      <c r="E12" s="797" t="s">
        <v>753</v>
      </c>
      <c r="F12" s="799" t="s">
        <v>754</v>
      </c>
      <c r="G12" s="802">
        <v>80000</v>
      </c>
    </row>
    <row r="13" spans="2:7" ht="12.75" customHeight="1">
      <c r="B13" s="776"/>
      <c r="C13" s="796"/>
      <c r="D13" s="260" t="s">
        <v>285</v>
      </c>
      <c r="E13" s="804"/>
      <c r="F13" s="800"/>
      <c r="G13" s="803"/>
    </row>
    <row r="14" spans="2:7" ht="17.25" customHeight="1">
      <c r="B14" s="740">
        <v>2</v>
      </c>
      <c r="C14" s="792">
        <v>600</v>
      </c>
      <c r="D14" s="269">
        <v>60014</v>
      </c>
      <c r="E14" s="797" t="s">
        <v>755</v>
      </c>
      <c r="F14" s="799" t="s">
        <v>756</v>
      </c>
      <c r="G14" s="802">
        <v>80000</v>
      </c>
    </row>
    <row r="15" spans="2:7" ht="28.5" customHeight="1">
      <c r="B15" s="776"/>
      <c r="C15" s="796"/>
      <c r="D15" s="260" t="s">
        <v>200</v>
      </c>
      <c r="E15" s="798"/>
      <c r="F15" s="800"/>
      <c r="G15" s="803"/>
    </row>
    <row r="16" spans="2:7" ht="28.5" customHeight="1">
      <c r="B16" s="740">
        <v>3</v>
      </c>
      <c r="C16" s="792">
        <v>600</v>
      </c>
      <c r="D16" s="269">
        <v>60014</v>
      </c>
      <c r="E16" s="797" t="s">
        <v>201</v>
      </c>
      <c r="F16" s="799" t="s">
        <v>202</v>
      </c>
      <c r="G16" s="802">
        <v>315000</v>
      </c>
    </row>
    <row r="17" spans="2:7" ht="28.5" customHeight="1">
      <c r="B17" s="776"/>
      <c r="C17" s="796"/>
      <c r="D17" s="260" t="s">
        <v>200</v>
      </c>
      <c r="E17" s="798"/>
      <c r="F17" s="800"/>
      <c r="G17" s="803"/>
    </row>
    <row r="18" spans="2:7" s="434" customFormat="1" ht="12.75" customHeight="1">
      <c r="B18" s="435"/>
      <c r="C18" s="441">
        <v>600</v>
      </c>
      <c r="D18" s="442"/>
      <c r="E18" s="443" t="s">
        <v>218</v>
      </c>
      <c r="F18" s="441"/>
      <c r="G18" s="436">
        <f>SUM(G12:G16)</f>
        <v>475000</v>
      </c>
    </row>
    <row r="19" spans="2:7" ht="15.75">
      <c r="B19" s="740">
        <v>4</v>
      </c>
      <c r="C19" s="792">
        <v>750</v>
      </c>
      <c r="D19" s="269">
        <v>75075</v>
      </c>
      <c r="E19" s="797" t="s">
        <v>757</v>
      </c>
      <c r="F19" s="799" t="s">
        <v>758</v>
      </c>
      <c r="G19" s="802">
        <v>125000</v>
      </c>
    </row>
    <row r="20" spans="2:7" ht="15.75">
      <c r="B20" s="776"/>
      <c r="C20" s="796"/>
      <c r="D20" s="260" t="s">
        <v>289</v>
      </c>
      <c r="E20" s="798"/>
      <c r="F20" s="801"/>
      <c r="G20" s="803"/>
    </row>
    <row r="21" spans="2:7" ht="31.5">
      <c r="B21" s="740">
        <v>5</v>
      </c>
      <c r="C21" s="779">
        <v>852</v>
      </c>
      <c r="D21" s="268">
        <v>85201</v>
      </c>
      <c r="E21" s="784" t="s">
        <v>765</v>
      </c>
      <c r="F21" s="272" t="s">
        <v>759</v>
      </c>
      <c r="G21" s="222">
        <v>54343</v>
      </c>
    </row>
    <row r="22" spans="2:7" ht="29.25" customHeight="1">
      <c r="B22" s="741"/>
      <c r="C22" s="780"/>
      <c r="D22" s="782" t="s">
        <v>289</v>
      </c>
      <c r="E22" s="785"/>
      <c r="F22" s="272" t="s">
        <v>760</v>
      </c>
      <c r="G22" s="222">
        <v>290957</v>
      </c>
    </row>
    <row r="23" spans="2:7" ht="30" customHeight="1">
      <c r="B23" s="741"/>
      <c r="C23" s="780"/>
      <c r="D23" s="782"/>
      <c r="E23" s="785"/>
      <c r="F23" s="272" t="s">
        <v>761</v>
      </c>
      <c r="G23" s="222">
        <v>32449</v>
      </c>
    </row>
    <row r="24" spans="2:7" ht="33.75" customHeight="1">
      <c r="B24" s="741"/>
      <c r="C24" s="780"/>
      <c r="D24" s="782"/>
      <c r="E24" s="785"/>
      <c r="F24" s="272" t="s">
        <v>762</v>
      </c>
      <c r="G24" s="222">
        <v>252966</v>
      </c>
    </row>
    <row r="25" spans="2:7" ht="34.5" customHeight="1">
      <c r="B25" s="741"/>
      <c r="C25" s="780"/>
      <c r="D25" s="782"/>
      <c r="E25" s="785"/>
      <c r="F25" s="272" t="s">
        <v>763</v>
      </c>
      <c r="G25" s="222">
        <v>261396</v>
      </c>
    </row>
    <row r="26" spans="2:7" ht="31.5">
      <c r="B26" s="741"/>
      <c r="C26" s="780"/>
      <c r="D26" s="782"/>
      <c r="E26" s="785"/>
      <c r="F26" s="272" t="s">
        <v>764</v>
      </c>
      <c r="G26" s="222">
        <v>210000</v>
      </c>
    </row>
    <row r="27" spans="2:7" ht="31.5">
      <c r="B27" s="776"/>
      <c r="C27" s="781"/>
      <c r="D27" s="783"/>
      <c r="E27" s="786"/>
      <c r="F27" s="273" t="s">
        <v>301</v>
      </c>
      <c r="G27" s="225">
        <v>151476</v>
      </c>
    </row>
    <row r="28" spans="2:7" s="434" customFormat="1" ht="13.5" customHeight="1">
      <c r="B28" s="444"/>
      <c r="C28" s="442"/>
      <c r="D28" s="445"/>
      <c r="E28" s="446" t="s">
        <v>218</v>
      </c>
      <c r="F28" s="442"/>
      <c r="G28" s="437">
        <f>SUM(G21:G27)</f>
        <v>1253587</v>
      </c>
    </row>
    <row r="29" spans="2:7" ht="31.5" customHeight="1">
      <c r="B29" s="740">
        <v>6</v>
      </c>
      <c r="C29" s="779">
        <v>852</v>
      </c>
      <c r="D29" s="268">
        <v>85204</v>
      </c>
      <c r="E29" s="787" t="s">
        <v>766</v>
      </c>
      <c r="F29" s="272" t="s">
        <v>767</v>
      </c>
      <c r="G29" s="222">
        <v>2406</v>
      </c>
    </row>
    <row r="30" spans="2:7" ht="31.5">
      <c r="B30" s="741"/>
      <c r="C30" s="780"/>
      <c r="D30" s="782" t="s">
        <v>289</v>
      </c>
      <c r="E30" s="788"/>
      <c r="F30" s="272" t="s">
        <v>709</v>
      </c>
      <c r="G30" s="222">
        <v>11859</v>
      </c>
    </row>
    <row r="31" spans="2:7" ht="15.75">
      <c r="B31" s="741"/>
      <c r="C31" s="780"/>
      <c r="D31" s="782"/>
      <c r="E31" s="788"/>
      <c r="F31" s="272" t="s">
        <v>768</v>
      </c>
      <c r="G31" s="222">
        <v>27670</v>
      </c>
    </row>
    <row r="32" spans="2:7" ht="31.5">
      <c r="B32" s="741"/>
      <c r="C32" s="780"/>
      <c r="D32" s="782"/>
      <c r="E32" s="788"/>
      <c r="F32" s="272" t="s">
        <v>769</v>
      </c>
      <c r="G32" s="222">
        <v>42097</v>
      </c>
    </row>
    <row r="33" spans="2:7" ht="15.75">
      <c r="B33" s="776"/>
      <c r="C33" s="781"/>
      <c r="D33" s="783"/>
      <c r="E33" s="789"/>
      <c r="F33" s="272" t="s">
        <v>203</v>
      </c>
      <c r="G33" s="225">
        <v>76642</v>
      </c>
    </row>
    <row r="34" spans="2:7" s="434" customFormat="1" ht="15.75">
      <c r="B34" s="435"/>
      <c r="C34" s="441"/>
      <c r="D34" s="445"/>
      <c r="E34" s="446" t="s">
        <v>218</v>
      </c>
      <c r="F34" s="441"/>
      <c r="G34" s="436">
        <f>SUM(G29:G33)</f>
        <v>160674</v>
      </c>
    </row>
    <row r="35" spans="2:7" ht="25.5" customHeight="1">
      <c r="B35" s="790">
        <v>7</v>
      </c>
      <c r="C35" s="792">
        <v>921</v>
      </c>
      <c r="D35" s="269">
        <v>92116</v>
      </c>
      <c r="E35" s="794" t="s">
        <v>770</v>
      </c>
      <c r="F35" s="740" t="s">
        <v>756</v>
      </c>
      <c r="G35" s="777">
        <v>22000</v>
      </c>
    </row>
    <row r="36" spans="2:7" ht="15" customHeight="1">
      <c r="B36" s="791"/>
      <c r="C36" s="793"/>
      <c r="D36" s="260" t="s">
        <v>285</v>
      </c>
      <c r="E36" s="795"/>
      <c r="F36" s="776"/>
      <c r="G36" s="778"/>
    </row>
    <row r="37" spans="2:7" ht="26.25" customHeight="1">
      <c r="B37" s="805" t="s">
        <v>625</v>
      </c>
      <c r="C37" s="806"/>
      <c r="D37" s="806"/>
      <c r="E37" s="807"/>
      <c r="F37" s="282"/>
      <c r="G37" s="240">
        <f>SUM(G18,G19,G28,G34,G35)</f>
        <v>2036261</v>
      </c>
    </row>
    <row r="38" spans="2:7" s="283" customFormat="1" ht="9" customHeight="1">
      <c r="B38" s="284"/>
      <c r="C38" s="284"/>
      <c r="D38" s="284"/>
      <c r="E38" s="284"/>
      <c r="F38" s="284"/>
      <c r="G38" s="285"/>
    </row>
    <row r="39" spans="1:6" ht="12.75">
      <c r="A39" s="31" t="s">
        <v>313</v>
      </c>
      <c r="B39" s="31"/>
      <c r="C39" s="31"/>
      <c r="D39" s="31"/>
      <c r="E39" s="31"/>
      <c r="F39" s="31"/>
    </row>
    <row r="40" spans="1:6" ht="12.75">
      <c r="A40" s="32" t="s">
        <v>243</v>
      </c>
      <c r="B40" s="32"/>
      <c r="C40" s="32"/>
      <c r="D40" s="32"/>
      <c r="E40" s="32"/>
      <c r="F40" s="32"/>
    </row>
    <row r="41" ht="12.75">
      <c r="A41" t="s">
        <v>417</v>
      </c>
    </row>
  </sheetData>
  <sheetProtection/>
  <mergeCells count="42">
    <mergeCell ref="G3:I3"/>
    <mergeCell ref="B37:E37"/>
    <mergeCell ref="B6:G6"/>
    <mergeCell ref="B8:B10"/>
    <mergeCell ref="C8:C10"/>
    <mergeCell ref="D8:D10"/>
    <mergeCell ref="E8:E10"/>
    <mergeCell ref="F8:F10"/>
    <mergeCell ref="G8:G10"/>
    <mergeCell ref="C12:C13"/>
    <mergeCell ref="B12:B13"/>
    <mergeCell ref="F14:F15"/>
    <mergeCell ref="F19:F20"/>
    <mergeCell ref="G19:G20"/>
    <mergeCell ref="E12:E13"/>
    <mergeCell ref="F12:F13"/>
    <mergeCell ref="G12:G13"/>
    <mergeCell ref="G14:G15"/>
    <mergeCell ref="G16:G17"/>
    <mergeCell ref="F16:F17"/>
    <mergeCell ref="B14:B15"/>
    <mergeCell ref="C14:C15"/>
    <mergeCell ref="E14:E15"/>
    <mergeCell ref="B16:B17"/>
    <mergeCell ref="C16:C17"/>
    <mergeCell ref="E16:E17"/>
    <mergeCell ref="B35:B36"/>
    <mergeCell ref="C35:C36"/>
    <mergeCell ref="E35:E36"/>
    <mergeCell ref="B19:B20"/>
    <mergeCell ref="C19:C20"/>
    <mergeCell ref="E19:E20"/>
    <mergeCell ref="F35:F36"/>
    <mergeCell ref="G35:G36"/>
    <mergeCell ref="B21:B27"/>
    <mergeCell ref="C21:C27"/>
    <mergeCell ref="D22:D27"/>
    <mergeCell ref="B29:B33"/>
    <mergeCell ref="D30:D33"/>
    <mergeCell ref="C29:C33"/>
    <mergeCell ref="E21:E27"/>
    <mergeCell ref="E29:E33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customWidth="1"/>
    <col min="5" max="5" width="17.875" style="1" customWidth="1"/>
    <col min="6" max="16384" width="9.125" style="1" customWidth="1"/>
  </cols>
  <sheetData>
    <row r="1" ht="12.75">
      <c r="E1" s="317" t="s">
        <v>515</v>
      </c>
    </row>
    <row r="2" ht="12.75">
      <c r="E2" s="317" t="s">
        <v>791</v>
      </c>
    </row>
    <row r="3" ht="12.75">
      <c r="E3" s="317" t="s">
        <v>419</v>
      </c>
    </row>
    <row r="4" spans="1:12" ht="12" customHeight="1">
      <c r="A4" s="314"/>
      <c r="B4" s="314"/>
      <c r="C4" s="314"/>
      <c r="E4" s="317" t="s">
        <v>793</v>
      </c>
      <c r="F4" s="314"/>
      <c r="G4" s="314"/>
      <c r="H4" s="314"/>
      <c r="I4" s="314"/>
      <c r="J4" s="314"/>
      <c r="K4" s="314"/>
      <c r="L4" s="314"/>
    </row>
    <row r="5" spans="1:12" ht="19.5" customHeight="1">
      <c r="A5" s="314"/>
      <c r="B5" s="314"/>
      <c r="C5" s="314"/>
      <c r="E5" s="287"/>
      <c r="F5" s="314"/>
      <c r="G5" s="314"/>
      <c r="H5" s="314"/>
      <c r="I5" s="314"/>
      <c r="J5" s="314"/>
      <c r="K5" s="314"/>
      <c r="L5" s="314"/>
    </row>
    <row r="6" spans="1:9" ht="19.5" customHeight="1">
      <c r="A6" s="314"/>
      <c r="B6" s="314"/>
      <c r="C6" s="314"/>
      <c r="D6" s="318" t="s">
        <v>695</v>
      </c>
      <c r="E6" s="314"/>
      <c r="F6" s="314"/>
      <c r="G6" s="314"/>
      <c r="H6" s="314"/>
      <c r="I6" s="314"/>
    </row>
    <row r="8" ht="12.75">
      <c r="E8" s="55" t="s">
        <v>331</v>
      </c>
    </row>
    <row r="9" spans="1:12" ht="19.5" customHeight="1">
      <c r="A9" s="356" t="s">
        <v>333</v>
      </c>
      <c r="B9" s="356" t="s">
        <v>320</v>
      </c>
      <c r="C9" s="356" t="s">
        <v>321</v>
      </c>
      <c r="D9" s="356" t="s">
        <v>350</v>
      </c>
      <c r="E9" s="356" t="s">
        <v>655</v>
      </c>
      <c r="F9" s="315"/>
      <c r="G9" s="315"/>
      <c r="H9" s="315"/>
      <c r="I9" s="315"/>
      <c r="J9" s="315"/>
      <c r="K9" s="316"/>
      <c r="L9" s="316"/>
    </row>
    <row r="10" spans="1:12" ht="19.5" customHeight="1">
      <c r="A10" s="187" t="s">
        <v>362</v>
      </c>
      <c r="B10" s="187">
        <v>710</v>
      </c>
      <c r="C10" s="187">
        <v>71030</v>
      </c>
      <c r="D10" s="364" t="s">
        <v>244</v>
      </c>
      <c r="E10" s="367">
        <f>SUM(E11:E12)</f>
        <v>691199</v>
      </c>
      <c r="F10" s="315"/>
      <c r="G10" s="315"/>
      <c r="H10" s="315"/>
      <c r="I10" s="315"/>
      <c r="J10" s="315"/>
      <c r="K10" s="316"/>
      <c r="L10" s="316"/>
    </row>
    <row r="11" spans="1:12" ht="19.5" customHeight="1">
      <c r="A11" s="187"/>
      <c r="B11" s="187"/>
      <c r="C11" s="187"/>
      <c r="D11" s="365" t="s">
        <v>351</v>
      </c>
      <c r="E11" s="367">
        <v>341199</v>
      </c>
      <c r="F11" s="315"/>
      <c r="G11" s="315"/>
      <c r="H11" s="315"/>
      <c r="I11" s="315"/>
      <c r="J11" s="315"/>
      <c r="K11" s="316"/>
      <c r="L11" s="316"/>
    </row>
    <row r="12" spans="1:12" ht="19.5" customHeight="1">
      <c r="A12" s="366"/>
      <c r="B12" s="366"/>
      <c r="C12" s="366"/>
      <c r="D12" s="365" t="s">
        <v>352</v>
      </c>
      <c r="E12" s="368">
        <v>350000</v>
      </c>
      <c r="F12" s="315"/>
      <c r="G12" s="315"/>
      <c r="H12" s="315"/>
      <c r="I12" s="315"/>
      <c r="J12" s="315"/>
      <c r="K12" s="316"/>
      <c r="L12" s="316"/>
    </row>
    <row r="13" spans="1:12" ht="19.5" customHeight="1">
      <c r="A13" s="187"/>
      <c r="B13" s="187"/>
      <c r="C13" s="187"/>
      <c r="D13" s="365" t="s">
        <v>353</v>
      </c>
      <c r="E13" s="369">
        <v>691199</v>
      </c>
      <c r="F13" s="315"/>
      <c r="G13" s="315"/>
      <c r="H13" s="315"/>
      <c r="I13" s="315"/>
      <c r="J13" s="315"/>
      <c r="K13" s="316"/>
      <c r="L13" s="316"/>
    </row>
    <row r="14" spans="1:12" ht="19.5" customHeight="1">
      <c r="A14" s="187"/>
      <c r="B14" s="187"/>
      <c r="C14" s="187"/>
      <c r="D14" s="365" t="s">
        <v>354</v>
      </c>
      <c r="E14" s="367">
        <f>SUM(E11+E12-E13)</f>
        <v>0</v>
      </c>
      <c r="F14" s="315"/>
      <c r="G14" s="315"/>
      <c r="H14" s="315"/>
      <c r="I14" s="315"/>
      <c r="J14" s="315"/>
      <c r="K14" s="316"/>
      <c r="L14" s="316"/>
    </row>
    <row r="15" spans="1:12" ht="19.5" customHeight="1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6"/>
      <c r="L15" s="316"/>
    </row>
    <row r="16" spans="1:12" ht="19.5" customHeight="1">
      <c r="A16" s="316"/>
      <c r="B16" s="316"/>
      <c r="C16" s="316"/>
      <c r="D16" s="316"/>
      <c r="E16" s="316"/>
      <c r="F16" s="315"/>
      <c r="G16" s="315"/>
      <c r="H16" s="315"/>
      <c r="I16" s="315"/>
      <c r="J16" s="315"/>
      <c r="K16" s="316"/>
      <c r="L16" s="316"/>
    </row>
    <row r="17" spans="1:12" ht="19.5" customHeight="1">
      <c r="A17" s="316"/>
      <c r="B17" s="316"/>
      <c r="C17" s="316"/>
      <c r="D17" s="316"/>
      <c r="E17" s="316"/>
      <c r="F17" s="315"/>
      <c r="G17" s="315"/>
      <c r="H17" s="315"/>
      <c r="I17" s="315"/>
      <c r="J17" s="315"/>
      <c r="K17" s="316"/>
      <c r="L17" s="316"/>
    </row>
    <row r="18" spans="1:12" ht="19.5" customHeight="1">
      <c r="A18" s="316"/>
      <c r="B18" s="316"/>
      <c r="C18" s="316"/>
      <c r="D18" s="316"/>
      <c r="E18" s="316"/>
      <c r="F18" s="315"/>
      <c r="G18" s="315"/>
      <c r="H18" s="315"/>
      <c r="I18" s="315"/>
      <c r="J18" s="315"/>
      <c r="K18" s="316"/>
      <c r="L18" s="316"/>
    </row>
    <row r="19" spans="1:12" ht="19.5" customHeight="1">
      <c r="A19" s="316"/>
      <c r="B19" s="316"/>
      <c r="C19" s="316"/>
      <c r="D19" s="316"/>
      <c r="E19" s="316"/>
      <c r="F19" s="315"/>
      <c r="G19" s="315"/>
      <c r="H19" s="315"/>
      <c r="I19" s="315"/>
      <c r="J19" s="315"/>
      <c r="K19" s="316"/>
      <c r="L19" s="316"/>
    </row>
    <row r="20" spans="6:12" ht="15">
      <c r="F20" s="315"/>
      <c r="G20" s="315"/>
      <c r="H20" s="315"/>
      <c r="I20" s="315"/>
      <c r="J20" s="315"/>
      <c r="K20" s="316"/>
      <c r="L20" s="316"/>
    </row>
    <row r="21" spans="6:12" ht="15">
      <c r="F21" s="316"/>
      <c r="G21" s="316"/>
      <c r="H21" s="316"/>
      <c r="I21" s="316"/>
      <c r="J21" s="316"/>
      <c r="K21" s="316"/>
      <c r="L21" s="316"/>
    </row>
    <row r="22" spans="6:12" ht="15">
      <c r="F22" s="316"/>
      <c r="G22" s="316"/>
      <c r="H22" s="316"/>
      <c r="I22" s="316"/>
      <c r="J22" s="316"/>
      <c r="K22" s="316"/>
      <c r="L22" s="316"/>
    </row>
    <row r="23" spans="6:12" ht="15">
      <c r="F23" s="316"/>
      <c r="G23" s="316"/>
      <c r="H23" s="316"/>
      <c r="I23" s="316"/>
      <c r="J23" s="316"/>
      <c r="K23" s="316"/>
      <c r="L23" s="316"/>
    </row>
    <row r="24" spans="6:12" ht="15">
      <c r="F24" s="316"/>
      <c r="G24" s="316"/>
      <c r="H24" s="316"/>
      <c r="I24" s="316"/>
      <c r="J24" s="316"/>
      <c r="K24" s="316"/>
      <c r="L24" s="316"/>
    </row>
  </sheetData>
  <sheetProtection/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 outlineLevelRow="1"/>
  <cols>
    <col min="1" max="1" width="6.625" style="0" customWidth="1"/>
    <col min="2" max="2" width="56.875" style="0" customWidth="1"/>
    <col min="3" max="3" width="23.375" style="0" customWidth="1"/>
  </cols>
  <sheetData>
    <row r="1" s="294" customFormat="1" ht="12" customHeight="1">
      <c r="C1" s="286" t="s">
        <v>610</v>
      </c>
    </row>
    <row r="2" s="294" customFormat="1" ht="12" customHeight="1">
      <c r="C2" s="286" t="s">
        <v>791</v>
      </c>
    </row>
    <row r="3" spans="3:4" s="294" customFormat="1" ht="12" customHeight="1">
      <c r="C3" s="286" t="s">
        <v>419</v>
      </c>
      <c r="D3" s="298"/>
    </row>
    <row r="4" spans="3:4" s="294" customFormat="1" ht="12" customHeight="1">
      <c r="C4" s="287" t="s">
        <v>792</v>
      </c>
      <c r="D4" s="299"/>
    </row>
    <row r="5" spans="1:3" ht="18.75">
      <c r="A5" s="308"/>
      <c r="B5" s="309" t="s">
        <v>220</v>
      </c>
      <c r="C5" s="53"/>
    </row>
    <row r="6" spans="1:3" ht="18.75">
      <c r="A6" s="309" t="s">
        <v>221</v>
      </c>
      <c r="B6" s="309"/>
      <c r="C6" s="53"/>
    </row>
    <row r="7" spans="1:3" ht="18.75">
      <c r="A7" s="308"/>
      <c r="B7" s="309" t="s">
        <v>661</v>
      </c>
      <c r="C7" s="53"/>
    </row>
    <row r="8" spans="1:3" ht="18.75">
      <c r="A8" s="52"/>
      <c r="B8" s="54"/>
      <c r="C8" s="55" t="s">
        <v>331</v>
      </c>
    </row>
    <row r="9" spans="1:3" ht="15.75">
      <c r="A9" s="93" t="s">
        <v>360</v>
      </c>
      <c r="B9" s="94" t="s">
        <v>328</v>
      </c>
      <c r="C9" s="94" t="s">
        <v>660</v>
      </c>
    </row>
    <row r="10" spans="1:3" ht="10.5" customHeight="1">
      <c r="A10" s="56">
        <v>1</v>
      </c>
      <c r="B10" s="56">
        <v>2</v>
      </c>
      <c r="C10" s="56">
        <v>3</v>
      </c>
    </row>
    <row r="11" spans="1:3" ht="30" customHeight="1">
      <c r="A11" s="99" t="s">
        <v>362</v>
      </c>
      <c r="B11" s="100" t="s">
        <v>222</v>
      </c>
      <c r="C11" s="113">
        <f>SUM(C12:C15)</f>
        <v>4028215</v>
      </c>
    </row>
    <row r="12" spans="1:3" ht="18.75">
      <c r="A12" s="101"/>
      <c r="B12" s="102" t="s">
        <v>611</v>
      </c>
      <c r="C12" s="114">
        <f>SUM(1!E21:E22,1!E32,1!E44:E46,1!E54:E57,1!E73:E76,1!E94:E96,1!E99,1!E101:E102,1!E106:E107,1!E115:E116,1!E119:E120,1!E124,1!E132:E134,1!E143,1!E146:E147,1!E154,1!E156:E157,1!E159,1!E162:E163,1!E166:E167,1!E36,1!E91,1!E170,1!E171)</f>
        <v>3570213</v>
      </c>
    </row>
    <row r="13" spans="1:3" ht="18.75">
      <c r="A13" s="101"/>
      <c r="B13" s="102" t="s">
        <v>612</v>
      </c>
      <c r="C13" s="114">
        <f>SUM(1!F105,1!F114)</f>
        <v>700</v>
      </c>
    </row>
    <row r="14" spans="1:3" ht="18.75">
      <c r="A14" s="101"/>
      <c r="B14" s="102" t="s">
        <v>613</v>
      </c>
      <c r="C14" s="114">
        <f>SUM(1!E19,1!E30,1!E65,1!E100,1!E145,1!E155,1!E165)</f>
        <v>307302</v>
      </c>
    </row>
    <row r="15" spans="1:3" ht="33.75" customHeight="1">
      <c r="A15" s="101"/>
      <c r="B15" s="518" t="s">
        <v>674</v>
      </c>
      <c r="C15" s="519">
        <f>SUM(1!E86)</f>
        <v>150000</v>
      </c>
    </row>
    <row r="16" spans="1:3" ht="19.5" customHeight="1">
      <c r="A16" s="99" t="s">
        <v>367</v>
      </c>
      <c r="B16" s="100" t="s">
        <v>223</v>
      </c>
      <c r="C16" s="113">
        <f>SUM(C17:C18)</f>
        <v>9023163</v>
      </c>
    </row>
    <row r="17" spans="1:3" ht="34.5" customHeight="1">
      <c r="A17" s="101"/>
      <c r="B17" s="103" t="s">
        <v>675</v>
      </c>
      <c r="C17" s="114">
        <f>SUM(1!E78)</f>
        <v>8673163</v>
      </c>
    </row>
    <row r="18" spans="1:3" ht="34.5" customHeight="1">
      <c r="A18" s="101"/>
      <c r="B18" s="104" t="s">
        <v>676</v>
      </c>
      <c r="C18" s="114">
        <f>SUM(1!E79)</f>
        <v>350000</v>
      </c>
    </row>
    <row r="19" spans="1:3" ht="18.75">
      <c r="A19" s="105" t="s">
        <v>614</v>
      </c>
      <c r="B19" s="106" t="s">
        <v>224</v>
      </c>
      <c r="C19" s="113">
        <f>C20+C21+C22</f>
        <v>46806487</v>
      </c>
    </row>
    <row r="20" spans="1:3" ht="18.75">
      <c r="A20" s="107"/>
      <c r="B20" s="108" t="s">
        <v>615</v>
      </c>
      <c r="C20" s="115">
        <f>SUM(1!E82)</f>
        <v>36920916</v>
      </c>
    </row>
    <row r="21" spans="1:3" ht="18.75">
      <c r="A21" s="107"/>
      <c r="B21" s="108" t="s">
        <v>616</v>
      </c>
      <c r="C21" s="115">
        <f>SUM(1!E84)</f>
        <v>9511766</v>
      </c>
    </row>
    <row r="22" spans="1:3" ht="18.75">
      <c r="A22" s="109"/>
      <c r="B22" s="108" t="s">
        <v>617</v>
      </c>
      <c r="C22" s="115">
        <f>SUM(1!E88)</f>
        <v>373805</v>
      </c>
    </row>
    <row r="23" spans="1:3" ht="18.75">
      <c r="A23" s="110" t="s">
        <v>618</v>
      </c>
      <c r="B23" s="111" t="s">
        <v>619</v>
      </c>
      <c r="C23" s="116">
        <f>SUM(1!E148)</f>
        <v>967800</v>
      </c>
    </row>
    <row r="24" spans="1:3" ht="18.75">
      <c r="A24" s="110" t="s">
        <v>620</v>
      </c>
      <c r="B24" s="112" t="s">
        <v>225</v>
      </c>
      <c r="C24" s="117">
        <f>SUM(C25:C40)</f>
        <v>25455155</v>
      </c>
    </row>
    <row r="25" spans="1:3" ht="40.5" customHeight="1">
      <c r="A25" s="416"/>
      <c r="B25" s="417" t="s">
        <v>662</v>
      </c>
      <c r="C25" s="425">
        <f>SUM(1!E12,1!E35,1!E40,1!E42,1!E47,1!E51,1!E61,1!E66,1!E110,1!E125,1!E130,1!E141,)</f>
        <v>10915916</v>
      </c>
    </row>
    <row r="26" spans="1:3" ht="44.25" customHeight="1">
      <c r="A26" s="416"/>
      <c r="B26" s="417" t="s">
        <v>663</v>
      </c>
      <c r="C26" s="425">
        <f>SUM(1!F48,1!F67,)</f>
        <v>1156000</v>
      </c>
    </row>
    <row r="27" spans="1:3" ht="36.75" customHeight="1">
      <c r="A27" s="416"/>
      <c r="B27" s="418" t="s">
        <v>664</v>
      </c>
      <c r="C27" s="426">
        <f>SUM(1!E122,)</f>
        <v>614446</v>
      </c>
    </row>
    <row r="28" spans="1:3" ht="33" customHeight="1">
      <c r="A28" s="416"/>
      <c r="B28" s="417" t="s">
        <v>665</v>
      </c>
      <c r="C28" s="425">
        <f>SUM(1!E58)</f>
        <v>5340</v>
      </c>
    </row>
    <row r="29" spans="1:3" ht="70.5" customHeight="1" hidden="1" outlineLevel="1">
      <c r="A29" s="416"/>
      <c r="B29" s="419" t="s">
        <v>666</v>
      </c>
      <c r="C29" s="425"/>
    </row>
    <row r="30" spans="1:3" ht="47.25" customHeight="1" collapsed="1">
      <c r="A30" s="416"/>
      <c r="B30" s="417" t="s">
        <v>667</v>
      </c>
      <c r="C30" s="425">
        <f>SUM(1!E92,1!E117,1!E127,1!E128,1!E139,1!E23)</f>
        <v>952299</v>
      </c>
    </row>
    <row r="31" spans="1:3" ht="46.5" customHeight="1">
      <c r="A31" s="420"/>
      <c r="B31" s="417" t="s">
        <v>668</v>
      </c>
      <c r="C31" s="427">
        <f>SUM(1!F25,1!F68)</f>
        <v>2467294</v>
      </c>
    </row>
    <row r="32" spans="1:3" ht="36" customHeight="1">
      <c r="A32" s="420"/>
      <c r="B32" s="417" t="s">
        <v>669</v>
      </c>
      <c r="C32" s="425">
        <v>0</v>
      </c>
    </row>
    <row r="33" spans="1:3" ht="47.25" customHeight="1">
      <c r="A33" s="420"/>
      <c r="B33" s="417" t="s">
        <v>670</v>
      </c>
      <c r="C33" s="425">
        <f>SUM(1!E62,)</f>
        <v>30000</v>
      </c>
    </row>
    <row r="34" spans="1:3" ht="50.25" customHeight="1">
      <c r="A34" s="420"/>
      <c r="B34" s="418" t="s">
        <v>671</v>
      </c>
      <c r="C34" s="426">
        <v>0</v>
      </c>
    </row>
    <row r="35" spans="1:3" ht="39.75" customHeight="1">
      <c r="A35" s="416"/>
      <c r="B35" s="417" t="s">
        <v>181</v>
      </c>
      <c r="C35" s="428">
        <f>1!E103</f>
        <v>279610</v>
      </c>
    </row>
    <row r="36" spans="1:3" ht="63.75">
      <c r="A36" s="416"/>
      <c r="B36" s="417" t="s">
        <v>182</v>
      </c>
      <c r="C36" s="428">
        <f>SUM(1!F24,1!F37,1!F59,1!F97,)</f>
        <v>5584914</v>
      </c>
    </row>
    <row r="37" spans="1:3" ht="25.5">
      <c r="A37" s="416"/>
      <c r="B37" s="417" t="s">
        <v>183</v>
      </c>
      <c r="C37" s="428">
        <f>SUM(1!E150,1!E151)</f>
        <v>599336</v>
      </c>
    </row>
    <row r="38" spans="1:3" ht="25.5">
      <c r="A38" s="416"/>
      <c r="B38" s="417" t="s">
        <v>672</v>
      </c>
      <c r="C38" s="428">
        <v>0</v>
      </c>
    </row>
    <row r="39" spans="1:3" ht="25.5">
      <c r="A39" s="416"/>
      <c r="B39" s="417" t="s">
        <v>711</v>
      </c>
      <c r="C39" s="428">
        <f>SUM(1!F26)</f>
        <v>2850000</v>
      </c>
    </row>
    <row r="40" spans="1:3" ht="25.5">
      <c r="A40" s="416"/>
      <c r="B40" s="417" t="s">
        <v>673</v>
      </c>
      <c r="C40" s="426">
        <v>0</v>
      </c>
    </row>
    <row r="41" spans="1:3" ht="15.75">
      <c r="A41" s="568" t="s">
        <v>625</v>
      </c>
      <c r="B41" s="568"/>
      <c r="C41" s="429">
        <f>SUM(C11,C16,C19,C23,C24)</f>
        <v>86280820</v>
      </c>
    </row>
  </sheetData>
  <sheetProtection/>
  <mergeCells count="1">
    <mergeCell ref="A41:B41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75" zoomScalePageLayoutView="0" workbookViewId="0" topLeftCell="A1">
      <selection activeCell="D2" sqref="D2:E4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4.00390625" style="0" customWidth="1"/>
    <col min="4" max="4" width="14.875" style="0" customWidth="1"/>
    <col min="5" max="5" width="14.00390625" style="0" customWidth="1"/>
    <col min="6" max="6" width="12.25390625" style="0" customWidth="1"/>
  </cols>
  <sheetData>
    <row r="1" s="294" customFormat="1" ht="12">
      <c r="D1" s="286" t="s">
        <v>217</v>
      </c>
    </row>
    <row r="2" s="294" customFormat="1" ht="12">
      <c r="D2" s="286" t="s">
        <v>791</v>
      </c>
    </row>
    <row r="3" spans="4:5" s="294" customFormat="1" ht="12">
      <c r="D3" s="286" t="s">
        <v>419</v>
      </c>
      <c r="E3" s="298"/>
    </row>
    <row r="4" spans="4:5" s="294" customFormat="1" ht="12">
      <c r="D4" s="287" t="s">
        <v>792</v>
      </c>
      <c r="E4" s="299"/>
    </row>
    <row r="6" ht="18.75">
      <c r="B6" s="310" t="s">
        <v>307</v>
      </c>
    </row>
    <row r="7" ht="18.75">
      <c r="B7" s="310" t="s">
        <v>658</v>
      </c>
    </row>
    <row r="8" ht="18.75">
      <c r="B8" s="310" t="s">
        <v>308</v>
      </c>
    </row>
    <row r="9" ht="18">
      <c r="B9" s="84"/>
    </row>
    <row r="10" ht="12.75">
      <c r="E10" s="55" t="s">
        <v>331</v>
      </c>
    </row>
    <row r="11" spans="1:5" ht="33">
      <c r="A11" s="95" t="s">
        <v>320</v>
      </c>
      <c r="B11" s="95" t="s">
        <v>328</v>
      </c>
      <c r="C11" s="96" t="s">
        <v>348</v>
      </c>
      <c r="D11" s="96" t="s">
        <v>349</v>
      </c>
      <c r="E11" s="96" t="s">
        <v>218</v>
      </c>
    </row>
    <row r="12" spans="1:5" ht="27" customHeight="1">
      <c r="A12" s="118" t="s">
        <v>420</v>
      </c>
      <c r="B12" s="119" t="s">
        <v>421</v>
      </c>
      <c r="C12" s="85">
        <f>1!E10</f>
        <v>5000</v>
      </c>
      <c r="D12" s="85">
        <f>1!F10</f>
        <v>0</v>
      </c>
      <c r="E12" s="347">
        <f>SUM(C12:D12)</f>
        <v>5000</v>
      </c>
    </row>
    <row r="13" spans="1:5" ht="26.25" customHeight="1">
      <c r="A13" s="118" t="s">
        <v>430</v>
      </c>
      <c r="B13" s="119" t="s">
        <v>431</v>
      </c>
      <c r="C13" s="85">
        <f>1!E16</f>
        <v>312500</v>
      </c>
      <c r="D13" s="85">
        <f>1!F16</f>
        <v>6026452</v>
      </c>
      <c r="E13" s="347">
        <f aca="true" t="shared" si="0" ref="E13:E25">SUM(C13:D13)</f>
        <v>6338952</v>
      </c>
    </row>
    <row r="14" spans="1:5" ht="28.5" customHeight="1">
      <c r="A14" s="118" t="s">
        <v>488</v>
      </c>
      <c r="B14" s="120" t="s">
        <v>213</v>
      </c>
      <c r="C14" s="85">
        <f>1!E28</f>
        <v>456126</v>
      </c>
      <c r="D14" s="85">
        <f>1!F28</f>
        <v>1600000</v>
      </c>
      <c r="E14" s="347">
        <f t="shared" si="0"/>
        <v>2056126</v>
      </c>
    </row>
    <row r="15" spans="1:5" ht="24" customHeight="1">
      <c r="A15" s="118" t="s">
        <v>498</v>
      </c>
      <c r="B15" s="120" t="s">
        <v>499</v>
      </c>
      <c r="C15" s="85">
        <f>1!E38</f>
        <v>452350</v>
      </c>
      <c r="D15" s="85">
        <f>1!F38</f>
        <v>6000</v>
      </c>
      <c r="E15" s="347">
        <f t="shared" si="0"/>
        <v>458350</v>
      </c>
    </row>
    <row r="16" spans="1:5" ht="26.25" customHeight="1">
      <c r="A16" s="118" t="s">
        <v>505</v>
      </c>
      <c r="B16" s="120" t="s">
        <v>506</v>
      </c>
      <c r="C16" s="85">
        <f>1!E49</f>
        <v>271685</v>
      </c>
      <c r="D16" s="85">
        <f>1!F49</f>
        <v>246676</v>
      </c>
      <c r="E16" s="347">
        <f t="shared" si="0"/>
        <v>518361</v>
      </c>
    </row>
    <row r="17" spans="1:5" ht="32.25" customHeight="1">
      <c r="A17" s="118" t="s">
        <v>519</v>
      </c>
      <c r="B17" s="120" t="s">
        <v>520</v>
      </c>
      <c r="C17" s="85">
        <f>1!E63</f>
        <v>5547553</v>
      </c>
      <c r="D17" s="85">
        <f>1!F63</f>
        <v>1180000</v>
      </c>
      <c r="E17" s="347">
        <f t="shared" si="0"/>
        <v>6727553</v>
      </c>
    </row>
    <row r="18" spans="1:5" ht="67.5" customHeight="1">
      <c r="A18" s="118" t="s">
        <v>523</v>
      </c>
      <c r="B18" s="120" t="s">
        <v>524</v>
      </c>
      <c r="C18" s="85">
        <f>1!E71</f>
        <v>10801750</v>
      </c>
      <c r="D18" s="85">
        <f>1!F71</f>
        <v>0</v>
      </c>
      <c r="E18" s="347">
        <f t="shared" si="0"/>
        <v>10801750</v>
      </c>
    </row>
    <row r="19" spans="1:5" ht="27" customHeight="1">
      <c r="A19" s="118" t="s">
        <v>531</v>
      </c>
      <c r="B19" s="121" t="s">
        <v>532</v>
      </c>
      <c r="C19" s="85">
        <f>1!E80</f>
        <v>46956487</v>
      </c>
      <c r="D19" s="85">
        <f>1!F80</f>
        <v>0</v>
      </c>
      <c r="E19" s="347">
        <f t="shared" si="0"/>
        <v>46956487</v>
      </c>
    </row>
    <row r="20" spans="1:5" ht="22.5" customHeight="1">
      <c r="A20" s="118" t="s">
        <v>561</v>
      </c>
      <c r="B20" s="119" t="s">
        <v>562</v>
      </c>
      <c r="C20" s="85">
        <f>1!E89</f>
        <v>511910</v>
      </c>
      <c r="D20" s="85">
        <f>1!F89</f>
        <v>2999580</v>
      </c>
      <c r="E20" s="347">
        <f t="shared" si="0"/>
        <v>3511490</v>
      </c>
    </row>
    <row r="21" spans="1:5" ht="22.5" customHeight="1">
      <c r="A21" s="118" t="s">
        <v>575</v>
      </c>
      <c r="B21" s="119" t="s">
        <v>576</v>
      </c>
      <c r="C21" s="85">
        <f>1!E108</f>
        <v>4218298</v>
      </c>
      <c r="D21" s="85">
        <f>1!F108</f>
        <v>0</v>
      </c>
      <c r="E21" s="347">
        <f t="shared" si="0"/>
        <v>4218298</v>
      </c>
    </row>
    <row r="22" spans="1:5" ht="21" customHeight="1">
      <c r="A22" s="118" t="s">
        <v>579</v>
      </c>
      <c r="B22" s="122" t="s">
        <v>580</v>
      </c>
      <c r="C22" s="85">
        <f>1!E111</f>
        <v>2380604</v>
      </c>
      <c r="D22" s="85">
        <f>1!F111</f>
        <v>200</v>
      </c>
      <c r="E22" s="347">
        <f t="shared" si="0"/>
        <v>2380804</v>
      </c>
    </row>
    <row r="23" spans="1:5" ht="33" customHeight="1">
      <c r="A23" s="123" t="s">
        <v>595</v>
      </c>
      <c r="B23" s="120" t="s">
        <v>214</v>
      </c>
      <c r="C23" s="85">
        <f>1!E137</f>
        <v>1767212</v>
      </c>
      <c r="D23" s="85">
        <f>1!F137</f>
        <v>0</v>
      </c>
      <c r="E23" s="347">
        <f t="shared" si="0"/>
        <v>1767212</v>
      </c>
    </row>
    <row r="24" spans="1:5" ht="27.75" customHeight="1">
      <c r="A24" s="118" t="s">
        <v>603</v>
      </c>
      <c r="B24" s="121" t="s">
        <v>604</v>
      </c>
      <c r="C24" s="85">
        <f>1!E152</f>
        <v>22340</v>
      </c>
      <c r="D24" s="85">
        <f>1!F152</f>
        <v>0</v>
      </c>
      <c r="E24" s="347">
        <f t="shared" si="0"/>
        <v>22340</v>
      </c>
    </row>
    <row r="25" spans="1:5" ht="32.25" customHeight="1">
      <c r="A25" s="118" t="s">
        <v>157</v>
      </c>
      <c r="B25" s="503" t="s">
        <v>158</v>
      </c>
      <c r="C25" s="85">
        <f>1!E168</f>
        <v>518097</v>
      </c>
      <c r="D25" s="502">
        <f>1!F168</f>
        <v>0</v>
      </c>
      <c r="E25" s="347">
        <f t="shared" si="0"/>
        <v>518097</v>
      </c>
    </row>
    <row r="26" spans="1:5" ht="30.75" customHeight="1">
      <c r="A26" s="86"/>
      <c r="B26" s="98" t="s">
        <v>315</v>
      </c>
      <c r="C26" s="87">
        <f>SUM(C12:C25)</f>
        <v>74221912</v>
      </c>
      <c r="D26" s="87">
        <f>SUM(D12:D25)</f>
        <v>12058908</v>
      </c>
      <c r="E26" s="87">
        <f>SUM(E12:E25)</f>
        <v>86280820</v>
      </c>
    </row>
  </sheetData>
  <sheetProtection/>
  <printOptions horizontalCentered="1"/>
  <pageMargins left="0.7480314960629921" right="0.5511811023622047" top="0.2362204724409449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7"/>
  <sheetViews>
    <sheetView zoomScalePageLayoutView="0" workbookViewId="0" topLeftCell="B1">
      <selection activeCell="S13" sqref="S13:S14"/>
    </sheetView>
  </sheetViews>
  <sheetFormatPr defaultColWidth="9.00390625" defaultRowHeight="12.75"/>
  <cols>
    <col min="1" max="1" width="3.875" style="520" customWidth="1"/>
    <col min="2" max="2" width="1.00390625" style="520" customWidth="1"/>
    <col min="3" max="3" width="6.25390625" style="520" customWidth="1"/>
    <col min="4" max="4" width="4.25390625" style="520" customWidth="1"/>
    <col min="5" max="5" width="5.25390625" style="520" customWidth="1"/>
    <col min="6" max="6" width="17.75390625" style="520" customWidth="1"/>
    <col min="7" max="7" width="10.00390625" style="520" customWidth="1"/>
    <col min="8" max="8" width="8.875" style="520" customWidth="1"/>
    <col min="9" max="10" width="8.625" style="520" customWidth="1"/>
    <col min="11" max="11" width="8.875" style="520" customWidth="1"/>
    <col min="12" max="12" width="8.00390625" style="520" customWidth="1"/>
    <col min="13" max="13" width="8.25390625" style="520" customWidth="1"/>
    <col min="14" max="14" width="7.75390625" style="520" customWidth="1"/>
    <col min="15" max="15" width="8.00390625" style="520" customWidth="1"/>
    <col min="16" max="16" width="6.875" style="520" customWidth="1"/>
    <col min="17" max="17" width="8.75390625" style="520" customWidth="1"/>
    <col min="18" max="20" width="8.625" style="520" customWidth="1"/>
    <col min="21" max="16384" width="9.125" style="520" customWidth="1"/>
  </cols>
  <sheetData>
    <row r="1" spans="3:19" ht="12.75">
      <c r="C1" s="521"/>
      <c r="D1" s="521"/>
      <c r="E1" s="522"/>
      <c r="F1" s="522"/>
      <c r="G1" s="522"/>
      <c r="H1" s="522"/>
      <c r="I1" s="522"/>
      <c r="J1" s="522"/>
      <c r="K1" s="522"/>
      <c r="L1" s="522"/>
      <c r="Q1" s="523" t="s">
        <v>437</v>
      </c>
      <c r="R1" s="524"/>
      <c r="S1" s="524"/>
    </row>
    <row r="2" spans="3:19" ht="12.75">
      <c r="C2" s="521"/>
      <c r="D2" s="521"/>
      <c r="E2" s="522"/>
      <c r="F2" s="522"/>
      <c r="G2" s="522"/>
      <c r="H2" s="522"/>
      <c r="I2" s="522"/>
      <c r="J2" s="522"/>
      <c r="K2" s="522"/>
      <c r="L2" s="522"/>
      <c r="Q2" s="572" t="s">
        <v>791</v>
      </c>
      <c r="R2" s="572"/>
      <c r="S2" s="572"/>
    </row>
    <row r="3" spans="3:19" ht="12.75">
      <c r="C3" s="521"/>
      <c r="D3" s="521"/>
      <c r="E3" s="522"/>
      <c r="F3" s="522"/>
      <c r="G3" s="525"/>
      <c r="H3" s="525"/>
      <c r="I3" s="525"/>
      <c r="J3" s="525"/>
      <c r="K3" s="525"/>
      <c r="L3" s="522"/>
      <c r="Q3" s="526" t="s">
        <v>419</v>
      </c>
      <c r="R3" s="526"/>
      <c r="S3" s="526"/>
    </row>
    <row r="4" spans="3:19" ht="12.75">
      <c r="C4" s="521"/>
      <c r="D4" s="521"/>
      <c r="E4" s="522"/>
      <c r="F4" s="522"/>
      <c r="G4" s="522"/>
      <c r="H4" s="522"/>
      <c r="I4" s="522"/>
      <c r="J4" s="522"/>
      <c r="K4" s="522"/>
      <c r="L4" s="522"/>
      <c r="Q4" s="527" t="s">
        <v>793</v>
      </c>
      <c r="R4" s="527"/>
      <c r="S4" s="527"/>
    </row>
    <row r="5" spans="3:15" ht="7.5" customHeight="1">
      <c r="C5" s="528"/>
      <c r="D5" s="528"/>
      <c r="E5" s="529"/>
      <c r="F5" s="529"/>
      <c r="G5" s="529"/>
      <c r="H5" s="529"/>
      <c r="I5" s="529"/>
      <c r="J5" s="529"/>
      <c r="K5" s="529"/>
      <c r="L5" s="529"/>
      <c r="M5" s="530"/>
      <c r="N5" s="531"/>
      <c r="O5" s="531"/>
    </row>
    <row r="6" spans="3:19" ht="18.75">
      <c r="C6" s="573" t="s">
        <v>132</v>
      </c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</row>
    <row r="7" spans="3:14" ht="10.5" customHeight="1">
      <c r="C7" s="528"/>
      <c r="D7" s="528"/>
      <c r="E7" s="529"/>
      <c r="F7" s="529"/>
      <c r="G7" s="529"/>
      <c r="H7" s="529"/>
      <c r="I7" s="529"/>
      <c r="J7" s="529"/>
      <c r="K7" s="529"/>
      <c r="L7" s="529"/>
      <c r="M7" s="529"/>
      <c r="N7" s="529"/>
    </row>
    <row r="8" ht="12.75">
      <c r="T8" s="532" t="s">
        <v>331</v>
      </c>
    </row>
    <row r="9" spans="1:20" ht="13.5" customHeight="1">
      <c r="A9" s="584" t="s">
        <v>320</v>
      </c>
      <c r="B9" s="584"/>
      <c r="C9" s="591" t="s">
        <v>321</v>
      </c>
      <c r="D9" s="584" t="s">
        <v>322</v>
      </c>
      <c r="E9" s="584" t="s">
        <v>328</v>
      </c>
      <c r="F9" s="584"/>
      <c r="G9" s="581" t="s">
        <v>772</v>
      </c>
      <c r="H9" s="574" t="s">
        <v>773</v>
      </c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6"/>
    </row>
    <row r="10" spans="1:20" ht="12" customHeight="1">
      <c r="A10" s="584"/>
      <c r="B10" s="584"/>
      <c r="C10" s="591"/>
      <c r="D10" s="584"/>
      <c r="E10" s="584"/>
      <c r="F10" s="584"/>
      <c r="G10" s="583"/>
      <c r="H10" s="581" t="s">
        <v>774</v>
      </c>
      <c r="I10" s="585" t="s">
        <v>342</v>
      </c>
      <c r="J10" s="586"/>
      <c r="K10" s="586"/>
      <c r="L10" s="586"/>
      <c r="M10" s="586"/>
      <c r="N10" s="586"/>
      <c r="O10" s="586"/>
      <c r="P10" s="587"/>
      <c r="Q10" s="581" t="s">
        <v>775</v>
      </c>
      <c r="R10" s="574" t="s">
        <v>342</v>
      </c>
      <c r="S10" s="575"/>
      <c r="T10" s="576"/>
    </row>
    <row r="11" spans="1:20" ht="7.5" customHeight="1">
      <c r="A11" s="584"/>
      <c r="B11" s="584"/>
      <c r="C11" s="591"/>
      <c r="D11" s="584"/>
      <c r="E11" s="584"/>
      <c r="F11" s="584"/>
      <c r="G11" s="583"/>
      <c r="H11" s="583"/>
      <c r="I11" s="588"/>
      <c r="J11" s="589"/>
      <c r="K11" s="589"/>
      <c r="L11" s="589"/>
      <c r="M11" s="589"/>
      <c r="N11" s="589"/>
      <c r="O11" s="589"/>
      <c r="P11" s="590"/>
      <c r="Q11" s="583"/>
      <c r="R11" s="581" t="s">
        <v>776</v>
      </c>
      <c r="S11" s="581" t="s">
        <v>324</v>
      </c>
      <c r="T11" s="578" t="s">
        <v>777</v>
      </c>
    </row>
    <row r="12" spans="1:20" ht="10.5" customHeight="1">
      <c r="A12" s="584"/>
      <c r="B12" s="584"/>
      <c r="C12" s="591"/>
      <c r="D12" s="584"/>
      <c r="E12" s="584"/>
      <c r="F12" s="584"/>
      <c r="G12" s="583"/>
      <c r="H12" s="583"/>
      <c r="I12" s="581" t="s">
        <v>778</v>
      </c>
      <c r="J12" s="585" t="s">
        <v>342</v>
      </c>
      <c r="K12" s="587"/>
      <c r="L12" s="581" t="s">
        <v>779</v>
      </c>
      <c r="M12" s="581" t="s">
        <v>130</v>
      </c>
      <c r="N12" s="581" t="s">
        <v>131</v>
      </c>
      <c r="O12" s="581" t="s">
        <v>780</v>
      </c>
      <c r="P12" s="581" t="s">
        <v>781</v>
      </c>
      <c r="Q12" s="583"/>
      <c r="R12" s="583"/>
      <c r="S12" s="582"/>
      <c r="T12" s="579"/>
    </row>
    <row r="13" spans="1:20" ht="9" customHeight="1">
      <c r="A13" s="584"/>
      <c r="B13" s="584"/>
      <c r="C13" s="591"/>
      <c r="D13" s="584"/>
      <c r="E13" s="584"/>
      <c r="F13" s="584"/>
      <c r="G13" s="583"/>
      <c r="H13" s="583"/>
      <c r="I13" s="583"/>
      <c r="J13" s="588"/>
      <c r="K13" s="590"/>
      <c r="L13" s="583"/>
      <c r="M13" s="583"/>
      <c r="N13" s="583"/>
      <c r="O13" s="583"/>
      <c r="P13" s="583"/>
      <c r="Q13" s="583"/>
      <c r="R13" s="583"/>
      <c r="S13" s="581" t="s">
        <v>782</v>
      </c>
      <c r="T13" s="579"/>
    </row>
    <row r="14" spans="1:20" ht="143.25" customHeight="1">
      <c r="A14" s="584"/>
      <c r="B14" s="584"/>
      <c r="C14" s="591"/>
      <c r="D14" s="584"/>
      <c r="E14" s="584"/>
      <c r="F14" s="584"/>
      <c r="G14" s="582"/>
      <c r="H14" s="582"/>
      <c r="I14" s="582"/>
      <c r="J14" s="561" t="s">
        <v>783</v>
      </c>
      <c r="K14" s="561" t="s">
        <v>0</v>
      </c>
      <c r="L14" s="582"/>
      <c r="M14" s="582"/>
      <c r="N14" s="582"/>
      <c r="O14" s="582"/>
      <c r="P14" s="582"/>
      <c r="Q14" s="582"/>
      <c r="R14" s="582"/>
      <c r="S14" s="582"/>
      <c r="T14" s="580"/>
    </row>
    <row r="15" spans="1:20" ht="12" customHeight="1">
      <c r="A15" s="569" t="s">
        <v>543</v>
      </c>
      <c r="B15" s="569"/>
      <c r="C15" s="510" t="s">
        <v>234</v>
      </c>
      <c r="D15" s="510" t="s">
        <v>206</v>
      </c>
      <c r="E15" s="569" t="s">
        <v>544</v>
      </c>
      <c r="F15" s="569"/>
      <c r="G15" s="511" t="s">
        <v>545</v>
      </c>
      <c r="H15" s="510" t="s">
        <v>547</v>
      </c>
      <c r="I15" s="510" t="s">
        <v>548</v>
      </c>
      <c r="J15" s="510" t="s">
        <v>549</v>
      </c>
      <c r="K15" s="510" t="s">
        <v>207</v>
      </c>
      <c r="L15" s="510" t="s">
        <v>550</v>
      </c>
      <c r="M15" s="510" t="s">
        <v>208</v>
      </c>
      <c r="N15" s="510" t="s">
        <v>551</v>
      </c>
      <c r="O15" s="510" t="s">
        <v>552</v>
      </c>
      <c r="P15" s="510" t="s">
        <v>553</v>
      </c>
      <c r="Q15" s="510" t="s">
        <v>209</v>
      </c>
      <c r="R15" s="510" t="s">
        <v>210</v>
      </c>
      <c r="S15" s="511" t="s">
        <v>1</v>
      </c>
      <c r="T15" s="533" t="s">
        <v>2</v>
      </c>
    </row>
    <row r="16" spans="1:20" ht="21" customHeight="1">
      <c r="A16" s="584" t="s">
        <v>420</v>
      </c>
      <c r="B16" s="584"/>
      <c r="C16" s="539"/>
      <c r="D16" s="540"/>
      <c r="E16" s="571" t="s">
        <v>421</v>
      </c>
      <c r="F16" s="571"/>
      <c r="G16" s="537">
        <f>SUM(G17)</f>
        <v>5000</v>
      </c>
      <c r="H16" s="537">
        <f aca="true" t="shared" si="0" ref="H16:T16">SUM(H17)</f>
        <v>5000</v>
      </c>
      <c r="I16" s="537">
        <f t="shared" si="0"/>
        <v>5000</v>
      </c>
      <c r="J16" s="537">
        <f t="shared" si="0"/>
        <v>0</v>
      </c>
      <c r="K16" s="537">
        <f t="shared" si="0"/>
        <v>5000</v>
      </c>
      <c r="L16" s="537">
        <f t="shared" si="0"/>
        <v>0</v>
      </c>
      <c r="M16" s="537">
        <f t="shared" si="0"/>
        <v>0</v>
      </c>
      <c r="N16" s="537">
        <f t="shared" si="0"/>
        <v>0</v>
      </c>
      <c r="O16" s="537">
        <f t="shared" si="0"/>
        <v>0</v>
      </c>
      <c r="P16" s="537">
        <f t="shared" si="0"/>
        <v>0</v>
      </c>
      <c r="Q16" s="537">
        <f t="shared" si="0"/>
        <v>0</v>
      </c>
      <c r="R16" s="537">
        <f t="shared" si="0"/>
        <v>0</v>
      </c>
      <c r="S16" s="537">
        <f t="shared" si="0"/>
        <v>0</v>
      </c>
      <c r="T16" s="541">
        <f t="shared" si="0"/>
        <v>0</v>
      </c>
    </row>
    <row r="17" spans="1:20" ht="36" customHeight="1">
      <c r="A17" s="584"/>
      <c r="B17" s="584"/>
      <c r="C17" s="539" t="s">
        <v>422</v>
      </c>
      <c r="D17" s="540"/>
      <c r="E17" s="571" t="s">
        <v>4</v>
      </c>
      <c r="F17" s="571"/>
      <c r="G17" s="537">
        <f>SUM(G18)</f>
        <v>5000</v>
      </c>
      <c r="H17" s="537">
        <f aca="true" t="shared" si="1" ref="H17:T17">SUM(H18)</f>
        <v>5000</v>
      </c>
      <c r="I17" s="537">
        <f t="shared" si="1"/>
        <v>5000</v>
      </c>
      <c r="J17" s="537">
        <f t="shared" si="1"/>
        <v>0</v>
      </c>
      <c r="K17" s="537">
        <f t="shared" si="1"/>
        <v>5000</v>
      </c>
      <c r="L17" s="537">
        <f t="shared" si="1"/>
        <v>0</v>
      </c>
      <c r="M17" s="537">
        <f t="shared" si="1"/>
        <v>0</v>
      </c>
      <c r="N17" s="537">
        <f t="shared" si="1"/>
        <v>0</v>
      </c>
      <c r="O17" s="537">
        <f t="shared" si="1"/>
        <v>0</v>
      </c>
      <c r="P17" s="537">
        <f t="shared" si="1"/>
        <v>0</v>
      </c>
      <c r="Q17" s="537">
        <f t="shared" si="1"/>
        <v>0</v>
      </c>
      <c r="R17" s="537">
        <f t="shared" si="1"/>
        <v>0</v>
      </c>
      <c r="S17" s="537">
        <f t="shared" si="1"/>
        <v>0</v>
      </c>
      <c r="T17" s="541">
        <f t="shared" si="1"/>
        <v>0</v>
      </c>
    </row>
    <row r="18" spans="1:20" ht="19.5" customHeight="1">
      <c r="A18" s="569"/>
      <c r="B18" s="569"/>
      <c r="C18" s="510"/>
      <c r="D18" s="510" t="s">
        <v>5</v>
      </c>
      <c r="E18" s="570" t="s">
        <v>6</v>
      </c>
      <c r="F18" s="570"/>
      <c r="G18" s="534">
        <f>SUM(H18,Q18)</f>
        <v>5000</v>
      </c>
      <c r="H18" s="536">
        <f>SUM(I18,L18:P18)</f>
        <v>5000</v>
      </c>
      <c r="I18" s="536">
        <f>SUM(J18:K18)</f>
        <v>5000</v>
      </c>
      <c r="J18" s="536" t="s">
        <v>3</v>
      </c>
      <c r="K18" s="536">
        <v>5000</v>
      </c>
      <c r="L18" s="536">
        <v>0</v>
      </c>
      <c r="M18" s="536">
        <v>0</v>
      </c>
      <c r="N18" s="536">
        <v>0</v>
      </c>
      <c r="O18" s="536">
        <v>0</v>
      </c>
      <c r="P18" s="536">
        <v>0</v>
      </c>
      <c r="Q18" s="536">
        <f>SUM(R18,T18)</f>
        <v>0</v>
      </c>
      <c r="R18" s="536">
        <v>0</v>
      </c>
      <c r="S18" s="536">
        <v>0</v>
      </c>
      <c r="T18" s="535">
        <v>0</v>
      </c>
    </row>
    <row r="19" spans="1:20" ht="13.5" customHeight="1">
      <c r="A19" s="584" t="s">
        <v>426</v>
      </c>
      <c r="B19" s="584"/>
      <c r="C19" s="539"/>
      <c r="D19" s="539"/>
      <c r="E19" s="571" t="s">
        <v>427</v>
      </c>
      <c r="F19" s="571"/>
      <c r="G19" s="537">
        <f aca="true" t="shared" si="2" ref="G19:T19">SUM(G20)</f>
        <v>61964</v>
      </c>
      <c r="H19" s="537">
        <f t="shared" si="2"/>
        <v>61964</v>
      </c>
      <c r="I19" s="537">
        <f t="shared" si="2"/>
        <v>60864</v>
      </c>
      <c r="J19" s="537">
        <f t="shared" si="2"/>
        <v>59854</v>
      </c>
      <c r="K19" s="537">
        <f t="shared" si="2"/>
        <v>1010</v>
      </c>
      <c r="L19" s="537">
        <f t="shared" si="2"/>
        <v>0</v>
      </c>
      <c r="M19" s="537">
        <f t="shared" si="2"/>
        <v>1100</v>
      </c>
      <c r="N19" s="537">
        <f t="shared" si="2"/>
        <v>0</v>
      </c>
      <c r="O19" s="537">
        <f t="shared" si="2"/>
        <v>0</v>
      </c>
      <c r="P19" s="537">
        <f t="shared" si="2"/>
        <v>0</v>
      </c>
      <c r="Q19" s="537">
        <f t="shared" si="2"/>
        <v>0</v>
      </c>
      <c r="R19" s="537">
        <f t="shared" si="2"/>
        <v>0</v>
      </c>
      <c r="S19" s="537">
        <f t="shared" si="2"/>
        <v>0</v>
      </c>
      <c r="T19" s="541">
        <f t="shared" si="2"/>
        <v>0</v>
      </c>
    </row>
    <row r="20" spans="1:20" ht="25.5" customHeight="1">
      <c r="A20" s="584"/>
      <c r="B20" s="584"/>
      <c r="C20" s="539" t="s">
        <v>440</v>
      </c>
      <c r="D20" s="539"/>
      <c r="E20" s="571" t="s">
        <v>441</v>
      </c>
      <c r="F20" s="571"/>
      <c r="G20" s="537">
        <f aca="true" t="shared" si="3" ref="G20:T20">SUM(G21:G26)</f>
        <v>61964</v>
      </c>
      <c r="H20" s="537">
        <f t="shared" si="3"/>
        <v>61964</v>
      </c>
      <c r="I20" s="537">
        <f t="shared" si="3"/>
        <v>60864</v>
      </c>
      <c r="J20" s="537">
        <f t="shared" si="3"/>
        <v>59854</v>
      </c>
      <c r="K20" s="537">
        <f t="shared" si="3"/>
        <v>1010</v>
      </c>
      <c r="L20" s="537">
        <f t="shared" si="3"/>
        <v>0</v>
      </c>
      <c r="M20" s="537">
        <f t="shared" si="3"/>
        <v>1100</v>
      </c>
      <c r="N20" s="537">
        <f t="shared" si="3"/>
        <v>0</v>
      </c>
      <c r="O20" s="537">
        <f t="shared" si="3"/>
        <v>0</v>
      </c>
      <c r="P20" s="537">
        <f t="shared" si="3"/>
        <v>0</v>
      </c>
      <c r="Q20" s="537">
        <f t="shared" si="3"/>
        <v>0</v>
      </c>
      <c r="R20" s="537">
        <f t="shared" si="3"/>
        <v>0</v>
      </c>
      <c r="S20" s="537">
        <f t="shared" si="3"/>
        <v>0</v>
      </c>
      <c r="T20" s="541">
        <f t="shared" si="3"/>
        <v>0</v>
      </c>
    </row>
    <row r="21" spans="1:20" ht="26.25" customHeight="1">
      <c r="A21" s="569"/>
      <c r="B21" s="569"/>
      <c r="C21" s="510"/>
      <c r="D21" s="510" t="s">
        <v>7</v>
      </c>
      <c r="E21" s="570" t="s">
        <v>8</v>
      </c>
      <c r="F21" s="570"/>
      <c r="G21" s="534">
        <f aca="true" t="shared" si="4" ref="G21:G83">SUM(H21,Q21)</f>
        <v>1100</v>
      </c>
      <c r="H21" s="536">
        <f aca="true" t="shared" si="5" ref="H21:H83">SUM(I21,L21:P21)</f>
        <v>1100</v>
      </c>
      <c r="I21" s="536">
        <f aca="true" t="shared" si="6" ref="I21:I83">SUM(J21:K21)</f>
        <v>0</v>
      </c>
      <c r="J21" s="536" t="s">
        <v>3</v>
      </c>
      <c r="K21" s="536">
        <v>0</v>
      </c>
      <c r="L21" s="536">
        <v>0</v>
      </c>
      <c r="M21" s="536">
        <v>1100</v>
      </c>
      <c r="N21" s="536">
        <v>0</v>
      </c>
      <c r="O21" s="536">
        <v>0</v>
      </c>
      <c r="P21" s="536">
        <v>0</v>
      </c>
      <c r="Q21" s="536">
        <f aca="true" t="shared" si="7" ref="Q21:Q83">SUM(R21,T21)</f>
        <v>0</v>
      </c>
      <c r="R21" s="536">
        <v>0</v>
      </c>
      <c r="S21" s="536">
        <v>0</v>
      </c>
      <c r="T21" s="535">
        <v>0</v>
      </c>
    </row>
    <row r="22" spans="1:20" ht="30" customHeight="1">
      <c r="A22" s="569"/>
      <c r="B22" s="569"/>
      <c r="C22" s="510"/>
      <c r="D22" s="510" t="s">
        <v>9</v>
      </c>
      <c r="E22" s="570" t="s">
        <v>10</v>
      </c>
      <c r="F22" s="570"/>
      <c r="G22" s="534">
        <f t="shared" si="4"/>
        <v>50952</v>
      </c>
      <c r="H22" s="536">
        <f t="shared" si="5"/>
        <v>50952</v>
      </c>
      <c r="I22" s="536">
        <f t="shared" si="6"/>
        <v>50952</v>
      </c>
      <c r="J22" s="536">
        <v>50952</v>
      </c>
      <c r="K22" s="536">
        <v>0</v>
      </c>
      <c r="L22" s="536">
        <v>0</v>
      </c>
      <c r="M22" s="536">
        <v>0</v>
      </c>
      <c r="N22" s="536">
        <v>0</v>
      </c>
      <c r="O22" s="536">
        <v>0</v>
      </c>
      <c r="P22" s="536">
        <v>0</v>
      </c>
      <c r="Q22" s="536">
        <f t="shared" si="7"/>
        <v>0</v>
      </c>
      <c r="R22" s="536">
        <v>0</v>
      </c>
      <c r="S22" s="536">
        <v>0</v>
      </c>
      <c r="T22" s="535">
        <v>0</v>
      </c>
    </row>
    <row r="23" spans="1:20" ht="26.25" customHeight="1">
      <c r="A23" s="569"/>
      <c r="B23" s="569"/>
      <c r="C23" s="510"/>
      <c r="D23" s="510" t="s">
        <v>11</v>
      </c>
      <c r="E23" s="570" t="s">
        <v>12</v>
      </c>
      <c r="F23" s="570"/>
      <c r="G23" s="534">
        <f t="shared" si="4"/>
        <v>2812</v>
      </c>
      <c r="H23" s="536">
        <f t="shared" si="5"/>
        <v>2812</v>
      </c>
      <c r="I23" s="536">
        <f t="shared" si="6"/>
        <v>2812</v>
      </c>
      <c r="J23" s="536">
        <v>2812</v>
      </c>
      <c r="K23" s="536">
        <v>0</v>
      </c>
      <c r="L23" s="536">
        <v>0</v>
      </c>
      <c r="M23" s="536">
        <v>0</v>
      </c>
      <c r="N23" s="536">
        <v>0</v>
      </c>
      <c r="O23" s="536">
        <v>0</v>
      </c>
      <c r="P23" s="536">
        <v>0</v>
      </c>
      <c r="Q23" s="536">
        <f t="shared" si="7"/>
        <v>0</v>
      </c>
      <c r="R23" s="536">
        <v>0</v>
      </c>
      <c r="S23" s="536">
        <v>0</v>
      </c>
      <c r="T23" s="535">
        <v>0</v>
      </c>
    </row>
    <row r="24" spans="1:20" ht="27" customHeight="1">
      <c r="A24" s="569"/>
      <c r="B24" s="569"/>
      <c r="C24" s="510"/>
      <c r="D24" s="510" t="s">
        <v>13</v>
      </c>
      <c r="E24" s="570" t="s">
        <v>14</v>
      </c>
      <c r="F24" s="570"/>
      <c r="G24" s="534">
        <f t="shared" si="4"/>
        <v>5244</v>
      </c>
      <c r="H24" s="536">
        <f t="shared" si="5"/>
        <v>5244</v>
      </c>
      <c r="I24" s="536">
        <f t="shared" si="6"/>
        <v>5244</v>
      </c>
      <c r="J24" s="536">
        <v>5244</v>
      </c>
      <c r="K24" s="536">
        <v>0</v>
      </c>
      <c r="L24" s="536">
        <v>0</v>
      </c>
      <c r="M24" s="536">
        <v>0</v>
      </c>
      <c r="N24" s="536">
        <v>0</v>
      </c>
      <c r="O24" s="536">
        <v>0</v>
      </c>
      <c r="P24" s="536">
        <v>0</v>
      </c>
      <c r="Q24" s="536">
        <f t="shared" si="7"/>
        <v>0</v>
      </c>
      <c r="R24" s="536">
        <v>0</v>
      </c>
      <c r="S24" s="536">
        <v>0</v>
      </c>
      <c r="T24" s="535">
        <v>0</v>
      </c>
    </row>
    <row r="25" spans="1:20" ht="18" customHeight="1">
      <c r="A25" s="569"/>
      <c r="B25" s="569"/>
      <c r="C25" s="510"/>
      <c r="D25" s="510" t="s">
        <v>15</v>
      </c>
      <c r="E25" s="570" t="s">
        <v>16</v>
      </c>
      <c r="F25" s="570"/>
      <c r="G25" s="534">
        <f t="shared" si="4"/>
        <v>846</v>
      </c>
      <c r="H25" s="536">
        <f t="shared" si="5"/>
        <v>846</v>
      </c>
      <c r="I25" s="536">
        <f t="shared" si="6"/>
        <v>846</v>
      </c>
      <c r="J25" s="536">
        <v>846</v>
      </c>
      <c r="K25" s="536">
        <v>0</v>
      </c>
      <c r="L25" s="536">
        <v>0</v>
      </c>
      <c r="M25" s="536">
        <v>0</v>
      </c>
      <c r="N25" s="536">
        <v>0</v>
      </c>
      <c r="O25" s="536">
        <v>0</v>
      </c>
      <c r="P25" s="536">
        <v>0</v>
      </c>
      <c r="Q25" s="536">
        <f t="shared" si="7"/>
        <v>0</v>
      </c>
      <c r="R25" s="536">
        <v>0</v>
      </c>
      <c r="S25" s="536">
        <v>0</v>
      </c>
      <c r="T25" s="535">
        <v>0</v>
      </c>
    </row>
    <row r="26" spans="1:20" ht="28.5" customHeight="1">
      <c r="A26" s="569"/>
      <c r="B26" s="569"/>
      <c r="C26" s="510"/>
      <c r="D26" s="510" t="s">
        <v>17</v>
      </c>
      <c r="E26" s="570" t="s">
        <v>18</v>
      </c>
      <c r="F26" s="570"/>
      <c r="G26" s="534">
        <f t="shared" si="4"/>
        <v>1010</v>
      </c>
      <c r="H26" s="536">
        <f t="shared" si="5"/>
        <v>1010</v>
      </c>
      <c r="I26" s="536">
        <f t="shared" si="6"/>
        <v>1010</v>
      </c>
      <c r="J26" s="536" t="s">
        <v>3</v>
      </c>
      <c r="K26" s="536">
        <v>1010</v>
      </c>
      <c r="L26" s="536">
        <v>0</v>
      </c>
      <c r="M26" s="536">
        <v>0</v>
      </c>
      <c r="N26" s="536">
        <v>0</v>
      </c>
      <c r="O26" s="536">
        <v>0</v>
      </c>
      <c r="P26" s="536">
        <v>0</v>
      </c>
      <c r="Q26" s="536">
        <f t="shared" si="7"/>
        <v>0</v>
      </c>
      <c r="R26" s="536">
        <v>0</v>
      </c>
      <c r="S26" s="536">
        <v>0</v>
      </c>
      <c r="T26" s="535">
        <v>0</v>
      </c>
    </row>
    <row r="27" spans="1:20" ht="17.25" customHeight="1">
      <c r="A27" s="584" t="s">
        <v>430</v>
      </c>
      <c r="B27" s="584"/>
      <c r="C27" s="539"/>
      <c r="D27" s="539"/>
      <c r="E27" s="571" t="s">
        <v>431</v>
      </c>
      <c r="F27" s="571"/>
      <c r="G27" s="542">
        <f>SUM(G28)</f>
        <v>20535086</v>
      </c>
      <c r="H27" s="542">
        <f>SUM(H28)</f>
        <v>5670086</v>
      </c>
      <c r="I27" s="542">
        <f>SUM(I28)</f>
        <v>5585086</v>
      </c>
      <c r="J27" s="542">
        <f>SUM(J28)</f>
        <v>848724</v>
      </c>
      <c r="K27" s="542">
        <f aca="true" t="shared" si="8" ref="K27:T27">SUM(K28)</f>
        <v>4736362</v>
      </c>
      <c r="L27" s="542">
        <f t="shared" si="8"/>
        <v>80000</v>
      </c>
      <c r="M27" s="542">
        <f t="shared" si="8"/>
        <v>5000</v>
      </c>
      <c r="N27" s="542">
        <f t="shared" si="8"/>
        <v>0</v>
      </c>
      <c r="O27" s="542">
        <f t="shared" si="8"/>
        <v>0</v>
      </c>
      <c r="P27" s="542">
        <f t="shared" si="8"/>
        <v>0</v>
      </c>
      <c r="Q27" s="542">
        <f t="shared" si="8"/>
        <v>14865000</v>
      </c>
      <c r="R27" s="542">
        <f t="shared" si="8"/>
        <v>14865000</v>
      </c>
      <c r="S27" s="542">
        <f t="shared" si="8"/>
        <v>1500000</v>
      </c>
      <c r="T27" s="541">
        <f t="shared" si="8"/>
        <v>0</v>
      </c>
    </row>
    <row r="28" spans="1:20" ht="17.25" customHeight="1">
      <c r="A28" s="584"/>
      <c r="B28" s="584"/>
      <c r="C28" s="539" t="s">
        <v>432</v>
      </c>
      <c r="D28" s="539"/>
      <c r="E28" s="571" t="s">
        <v>433</v>
      </c>
      <c r="F28" s="571"/>
      <c r="G28" s="542">
        <f>SUM(G29:G60)</f>
        <v>20535086</v>
      </c>
      <c r="H28" s="542">
        <f aca="true" t="shared" si="9" ref="H28:T28">SUM(H29:H60)</f>
        <v>5670086</v>
      </c>
      <c r="I28" s="542">
        <f t="shared" si="9"/>
        <v>5585086</v>
      </c>
      <c r="J28" s="542">
        <f t="shared" si="9"/>
        <v>848724</v>
      </c>
      <c r="K28" s="542">
        <f t="shared" si="9"/>
        <v>4736362</v>
      </c>
      <c r="L28" s="542">
        <f t="shared" si="9"/>
        <v>80000</v>
      </c>
      <c r="M28" s="542">
        <f t="shared" si="9"/>
        <v>5000</v>
      </c>
      <c r="N28" s="542">
        <f t="shared" si="9"/>
        <v>0</v>
      </c>
      <c r="O28" s="542">
        <f t="shared" si="9"/>
        <v>0</v>
      </c>
      <c r="P28" s="542">
        <f t="shared" si="9"/>
        <v>0</v>
      </c>
      <c r="Q28" s="542">
        <f t="shared" si="9"/>
        <v>14865000</v>
      </c>
      <c r="R28" s="542">
        <f t="shared" si="9"/>
        <v>14865000</v>
      </c>
      <c r="S28" s="542">
        <f t="shared" si="9"/>
        <v>1500000</v>
      </c>
      <c r="T28" s="542">
        <f t="shared" si="9"/>
        <v>0</v>
      </c>
    </row>
    <row r="29" spans="1:20" ht="21.75" customHeight="1">
      <c r="A29" s="569"/>
      <c r="B29" s="569"/>
      <c r="C29" s="510"/>
      <c r="D29" s="510" t="s">
        <v>565</v>
      </c>
      <c r="E29" s="570" t="s">
        <v>19</v>
      </c>
      <c r="F29" s="570"/>
      <c r="G29" s="534">
        <f t="shared" si="4"/>
        <v>80000</v>
      </c>
      <c r="H29" s="536">
        <f t="shared" si="5"/>
        <v>80000</v>
      </c>
      <c r="I29" s="536">
        <f t="shared" si="6"/>
        <v>0</v>
      </c>
      <c r="J29" s="536" t="s">
        <v>3</v>
      </c>
      <c r="K29" s="536">
        <v>0</v>
      </c>
      <c r="L29" s="536">
        <v>80000</v>
      </c>
      <c r="M29" s="536">
        <v>0</v>
      </c>
      <c r="N29" s="536">
        <v>0</v>
      </c>
      <c r="O29" s="536">
        <v>0</v>
      </c>
      <c r="P29" s="536">
        <v>0</v>
      </c>
      <c r="Q29" s="536">
        <f t="shared" si="7"/>
        <v>0</v>
      </c>
      <c r="R29" s="536">
        <v>0</v>
      </c>
      <c r="S29" s="536">
        <v>0</v>
      </c>
      <c r="T29" s="535">
        <v>0</v>
      </c>
    </row>
    <row r="30" spans="1:20" ht="23.25" customHeight="1">
      <c r="A30" s="569"/>
      <c r="B30" s="569"/>
      <c r="C30" s="510"/>
      <c r="D30" s="510" t="s">
        <v>7</v>
      </c>
      <c r="E30" s="570" t="s">
        <v>8</v>
      </c>
      <c r="F30" s="570"/>
      <c r="G30" s="534">
        <f t="shared" si="4"/>
        <v>5000</v>
      </c>
      <c r="H30" s="536">
        <f t="shared" si="5"/>
        <v>5000</v>
      </c>
      <c r="I30" s="536">
        <f t="shared" si="6"/>
        <v>0</v>
      </c>
      <c r="J30" s="536" t="s">
        <v>3</v>
      </c>
      <c r="K30" s="536">
        <v>0</v>
      </c>
      <c r="L30" s="536">
        <v>0</v>
      </c>
      <c r="M30" s="536">
        <v>5000</v>
      </c>
      <c r="N30" s="536">
        <v>0</v>
      </c>
      <c r="O30" s="536">
        <v>0</v>
      </c>
      <c r="P30" s="536">
        <v>0</v>
      </c>
      <c r="Q30" s="536">
        <f t="shared" si="7"/>
        <v>0</v>
      </c>
      <c r="R30" s="536">
        <v>0</v>
      </c>
      <c r="S30" s="536">
        <v>0</v>
      </c>
      <c r="T30" s="535">
        <v>0</v>
      </c>
    </row>
    <row r="31" spans="1:20" ht="22.5" customHeight="1">
      <c r="A31" s="569"/>
      <c r="B31" s="569"/>
      <c r="C31" s="510"/>
      <c r="D31" s="510" t="s">
        <v>9</v>
      </c>
      <c r="E31" s="570" t="s">
        <v>10</v>
      </c>
      <c r="F31" s="570"/>
      <c r="G31" s="534">
        <f t="shared" si="4"/>
        <v>680074</v>
      </c>
      <c r="H31" s="536">
        <f t="shared" si="5"/>
        <v>680074</v>
      </c>
      <c r="I31" s="536">
        <f t="shared" si="6"/>
        <v>680074</v>
      </c>
      <c r="J31" s="536">
        <v>680074</v>
      </c>
      <c r="K31" s="536">
        <v>0</v>
      </c>
      <c r="L31" s="536">
        <v>0</v>
      </c>
      <c r="M31" s="536">
        <v>0</v>
      </c>
      <c r="N31" s="536">
        <v>0</v>
      </c>
      <c r="O31" s="536">
        <v>0</v>
      </c>
      <c r="P31" s="536">
        <v>0</v>
      </c>
      <c r="Q31" s="536">
        <f t="shared" si="7"/>
        <v>0</v>
      </c>
      <c r="R31" s="536">
        <v>0</v>
      </c>
      <c r="S31" s="536">
        <v>0</v>
      </c>
      <c r="T31" s="535">
        <v>0</v>
      </c>
    </row>
    <row r="32" spans="1:20" ht="22.5" customHeight="1">
      <c r="A32" s="569"/>
      <c r="B32" s="569"/>
      <c r="C32" s="510"/>
      <c r="D32" s="510" t="s">
        <v>11</v>
      </c>
      <c r="E32" s="570" t="s">
        <v>12</v>
      </c>
      <c r="F32" s="570"/>
      <c r="G32" s="534">
        <f t="shared" si="4"/>
        <v>37720</v>
      </c>
      <c r="H32" s="536">
        <f t="shared" si="5"/>
        <v>37720</v>
      </c>
      <c r="I32" s="536">
        <f t="shared" si="6"/>
        <v>37720</v>
      </c>
      <c r="J32" s="536">
        <v>37720</v>
      </c>
      <c r="K32" s="536">
        <v>0</v>
      </c>
      <c r="L32" s="536">
        <v>0</v>
      </c>
      <c r="M32" s="536">
        <v>0</v>
      </c>
      <c r="N32" s="536">
        <v>0</v>
      </c>
      <c r="O32" s="536">
        <v>0</v>
      </c>
      <c r="P32" s="536">
        <v>0</v>
      </c>
      <c r="Q32" s="536">
        <f t="shared" si="7"/>
        <v>0</v>
      </c>
      <c r="R32" s="536">
        <v>0</v>
      </c>
      <c r="S32" s="536">
        <v>0</v>
      </c>
      <c r="T32" s="535">
        <v>0</v>
      </c>
    </row>
    <row r="33" spans="1:20" ht="21.75" customHeight="1">
      <c r="A33" s="569"/>
      <c r="B33" s="569"/>
      <c r="C33" s="510"/>
      <c r="D33" s="510" t="s">
        <v>13</v>
      </c>
      <c r="E33" s="570" t="s">
        <v>14</v>
      </c>
      <c r="F33" s="570"/>
      <c r="G33" s="534">
        <f t="shared" si="4"/>
        <v>91570</v>
      </c>
      <c r="H33" s="536">
        <f t="shared" si="5"/>
        <v>91570</v>
      </c>
      <c r="I33" s="536">
        <f t="shared" si="6"/>
        <v>91570</v>
      </c>
      <c r="J33" s="536">
        <v>91570</v>
      </c>
      <c r="K33" s="536">
        <v>0</v>
      </c>
      <c r="L33" s="536">
        <v>0</v>
      </c>
      <c r="M33" s="536">
        <v>0</v>
      </c>
      <c r="N33" s="536">
        <v>0</v>
      </c>
      <c r="O33" s="536">
        <v>0</v>
      </c>
      <c r="P33" s="536">
        <v>0</v>
      </c>
      <c r="Q33" s="536">
        <f t="shared" si="7"/>
        <v>0</v>
      </c>
      <c r="R33" s="536">
        <v>0</v>
      </c>
      <c r="S33" s="536">
        <v>0</v>
      </c>
      <c r="T33" s="535">
        <v>0</v>
      </c>
    </row>
    <row r="34" spans="1:20" ht="12" customHeight="1">
      <c r="A34" s="569"/>
      <c r="B34" s="569"/>
      <c r="C34" s="510"/>
      <c r="D34" s="510" t="s">
        <v>15</v>
      </c>
      <c r="E34" s="570" t="s">
        <v>16</v>
      </c>
      <c r="F34" s="570"/>
      <c r="G34" s="534">
        <f t="shared" si="4"/>
        <v>14860</v>
      </c>
      <c r="H34" s="536">
        <f t="shared" si="5"/>
        <v>14860</v>
      </c>
      <c r="I34" s="536">
        <f t="shared" si="6"/>
        <v>14860</v>
      </c>
      <c r="J34" s="536">
        <v>14860</v>
      </c>
      <c r="K34" s="536">
        <v>0</v>
      </c>
      <c r="L34" s="536">
        <v>0</v>
      </c>
      <c r="M34" s="536">
        <v>0</v>
      </c>
      <c r="N34" s="536">
        <v>0</v>
      </c>
      <c r="O34" s="536">
        <v>0</v>
      </c>
      <c r="P34" s="536">
        <v>0</v>
      </c>
      <c r="Q34" s="536">
        <f t="shared" si="7"/>
        <v>0</v>
      </c>
      <c r="R34" s="536">
        <v>0</v>
      </c>
      <c r="S34" s="536">
        <v>0</v>
      </c>
      <c r="T34" s="535">
        <v>0</v>
      </c>
    </row>
    <row r="35" spans="1:20" ht="13.5" customHeight="1">
      <c r="A35" s="569"/>
      <c r="B35" s="569"/>
      <c r="C35" s="510"/>
      <c r="D35" s="510" t="s">
        <v>20</v>
      </c>
      <c r="E35" s="570" t="s">
        <v>21</v>
      </c>
      <c r="F35" s="570"/>
      <c r="G35" s="534">
        <f t="shared" si="4"/>
        <v>24500</v>
      </c>
      <c r="H35" s="536">
        <f t="shared" si="5"/>
        <v>24500</v>
      </c>
      <c r="I35" s="536">
        <f t="shared" si="6"/>
        <v>24500</v>
      </c>
      <c r="J35" s="536">
        <v>24500</v>
      </c>
      <c r="K35" s="536">
        <v>0</v>
      </c>
      <c r="L35" s="536">
        <v>0</v>
      </c>
      <c r="M35" s="536">
        <v>0</v>
      </c>
      <c r="N35" s="536">
        <v>0</v>
      </c>
      <c r="O35" s="536">
        <v>0</v>
      </c>
      <c r="P35" s="536">
        <v>0</v>
      </c>
      <c r="Q35" s="536">
        <f t="shared" si="7"/>
        <v>0</v>
      </c>
      <c r="R35" s="536">
        <v>0</v>
      </c>
      <c r="S35" s="536">
        <v>0</v>
      </c>
      <c r="T35" s="535">
        <v>0</v>
      </c>
    </row>
    <row r="36" spans="1:20" ht="13.5" customHeight="1">
      <c r="A36" s="569"/>
      <c r="B36" s="569"/>
      <c r="C36" s="510"/>
      <c r="D36" s="510" t="s">
        <v>22</v>
      </c>
      <c r="E36" s="570" t="s">
        <v>23</v>
      </c>
      <c r="F36" s="570"/>
      <c r="G36" s="534">
        <f t="shared" si="4"/>
        <v>240000</v>
      </c>
      <c r="H36" s="536">
        <f t="shared" si="5"/>
        <v>240000</v>
      </c>
      <c r="I36" s="536">
        <f t="shared" si="6"/>
        <v>240000</v>
      </c>
      <c r="J36" s="536">
        <v>0</v>
      </c>
      <c r="K36" s="536">
        <v>240000</v>
      </c>
      <c r="L36" s="536">
        <v>0</v>
      </c>
      <c r="M36" s="536">
        <v>0</v>
      </c>
      <c r="N36" s="536">
        <v>0</v>
      </c>
      <c r="O36" s="536">
        <v>0</v>
      </c>
      <c r="P36" s="536">
        <v>0</v>
      </c>
      <c r="Q36" s="536">
        <f t="shared" si="7"/>
        <v>0</v>
      </c>
      <c r="R36" s="536">
        <v>0</v>
      </c>
      <c r="S36" s="536">
        <v>0</v>
      </c>
      <c r="T36" s="535">
        <v>0</v>
      </c>
    </row>
    <row r="37" spans="1:20" ht="13.5" customHeight="1">
      <c r="A37" s="569"/>
      <c r="B37" s="569"/>
      <c r="C37" s="510"/>
      <c r="D37" s="510" t="s">
        <v>24</v>
      </c>
      <c r="E37" s="570" t="s">
        <v>25</v>
      </c>
      <c r="F37" s="570"/>
      <c r="G37" s="534">
        <f t="shared" si="4"/>
        <v>40000</v>
      </c>
      <c r="H37" s="536">
        <f t="shared" si="5"/>
        <v>40000</v>
      </c>
      <c r="I37" s="536">
        <f t="shared" si="6"/>
        <v>40000</v>
      </c>
      <c r="J37" s="536">
        <v>0</v>
      </c>
      <c r="K37" s="536">
        <v>40000</v>
      </c>
      <c r="L37" s="536">
        <v>0</v>
      </c>
      <c r="M37" s="536">
        <v>0</v>
      </c>
      <c r="N37" s="536">
        <v>0</v>
      </c>
      <c r="O37" s="536">
        <v>0</v>
      </c>
      <c r="P37" s="536">
        <v>0</v>
      </c>
      <c r="Q37" s="536">
        <f t="shared" si="7"/>
        <v>0</v>
      </c>
      <c r="R37" s="536">
        <v>0</v>
      </c>
      <c r="S37" s="536">
        <v>0</v>
      </c>
      <c r="T37" s="535">
        <v>0</v>
      </c>
    </row>
    <row r="38" spans="1:20" ht="13.5" customHeight="1">
      <c r="A38" s="569"/>
      <c r="B38" s="569"/>
      <c r="C38" s="510"/>
      <c r="D38" s="510" t="s">
        <v>26</v>
      </c>
      <c r="E38" s="570" t="s">
        <v>27</v>
      </c>
      <c r="F38" s="570"/>
      <c r="G38" s="534">
        <f t="shared" si="4"/>
        <v>2886000</v>
      </c>
      <c r="H38" s="536">
        <f t="shared" si="5"/>
        <v>2886000</v>
      </c>
      <c r="I38" s="536">
        <f t="shared" si="6"/>
        <v>2886000</v>
      </c>
      <c r="J38" s="536">
        <v>0</v>
      </c>
      <c r="K38" s="536">
        <v>2886000</v>
      </c>
      <c r="L38" s="536">
        <v>0</v>
      </c>
      <c r="M38" s="536">
        <v>0</v>
      </c>
      <c r="N38" s="536">
        <v>0</v>
      </c>
      <c r="O38" s="536">
        <v>0</v>
      </c>
      <c r="P38" s="536">
        <v>0</v>
      </c>
      <c r="Q38" s="536">
        <f t="shared" si="7"/>
        <v>0</v>
      </c>
      <c r="R38" s="536">
        <v>0</v>
      </c>
      <c r="S38" s="536">
        <v>0</v>
      </c>
      <c r="T38" s="535">
        <v>0</v>
      </c>
    </row>
    <row r="39" spans="1:20" ht="13.5" customHeight="1">
      <c r="A39" s="569"/>
      <c r="B39" s="569"/>
      <c r="C39" s="510"/>
      <c r="D39" s="510" t="s">
        <v>28</v>
      </c>
      <c r="E39" s="570" t="s">
        <v>29</v>
      </c>
      <c r="F39" s="570"/>
      <c r="G39" s="534">
        <f t="shared" si="4"/>
        <v>520</v>
      </c>
      <c r="H39" s="536">
        <f t="shared" si="5"/>
        <v>520</v>
      </c>
      <c r="I39" s="536">
        <f t="shared" si="6"/>
        <v>520</v>
      </c>
      <c r="J39" s="536">
        <v>0</v>
      </c>
      <c r="K39" s="536">
        <v>520</v>
      </c>
      <c r="L39" s="536">
        <v>0</v>
      </c>
      <c r="M39" s="536">
        <v>0</v>
      </c>
      <c r="N39" s="536">
        <v>0</v>
      </c>
      <c r="O39" s="536">
        <v>0</v>
      </c>
      <c r="P39" s="536">
        <v>0</v>
      </c>
      <c r="Q39" s="536">
        <f t="shared" si="7"/>
        <v>0</v>
      </c>
      <c r="R39" s="536">
        <v>0</v>
      </c>
      <c r="S39" s="536">
        <v>0</v>
      </c>
      <c r="T39" s="535">
        <v>0</v>
      </c>
    </row>
    <row r="40" spans="1:20" ht="13.5" customHeight="1">
      <c r="A40" s="569"/>
      <c r="B40" s="569"/>
      <c r="C40" s="510"/>
      <c r="D40" s="510" t="s">
        <v>5</v>
      </c>
      <c r="E40" s="570" t="s">
        <v>6</v>
      </c>
      <c r="F40" s="570"/>
      <c r="G40" s="534">
        <f t="shared" si="4"/>
        <v>1430000</v>
      </c>
      <c r="H40" s="536">
        <f t="shared" si="5"/>
        <v>1430000</v>
      </c>
      <c r="I40" s="536">
        <f t="shared" si="6"/>
        <v>1430000</v>
      </c>
      <c r="J40" s="536">
        <v>0</v>
      </c>
      <c r="K40" s="536">
        <v>1430000</v>
      </c>
      <c r="L40" s="536">
        <v>0</v>
      </c>
      <c r="M40" s="536">
        <v>0</v>
      </c>
      <c r="N40" s="536">
        <v>0</v>
      </c>
      <c r="O40" s="536">
        <v>0</v>
      </c>
      <c r="P40" s="536">
        <v>0</v>
      </c>
      <c r="Q40" s="536">
        <f t="shared" si="7"/>
        <v>0</v>
      </c>
      <c r="R40" s="536">
        <v>0</v>
      </c>
      <c r="S40" s="536">
        <v>0</v>
      </c>
      <c r="T40" s="535">
        <v>0</v>
      </c>
    </row>
    <row r="41" spans="1:20" ht="22.5" customHeight="1">
      <c r="A41" s="569"/>
      <c r="B41" s="569"/>
      <c r="C41" s="510"/>
      <c r="D41" s="510" t="s">
        <v>30</v>
      </c>
      <c r="E41" s="570" t="s">
        <v>31</v>
      </c>
      <c r="F41" s="570"/>
      <c r="G41" s="534">
        <f t="shared" si="4"/>
        <v>780</v>
      </c>
      <c r="H41" s="536">
        <f t="shared" si="5"/>
        <v>780</v>
      </c>
      <c r="I41" s="536">
        <f t="shared" si="6"/>
        <v>780</v>
      </c>
      <c r="J41" s="536">
        <v>0</v>
      </c>
      <c r="K41" s="536">
        <v>780</v>
      </c>
      <c r="L41" s="536">
        <v>0</v>
      </c>
      <c r="M41" s="536">
        <v>0</v>
      </c>
      <c r="N41" s="536">
        <v>0</v>
      </c>
      <c r="O41" s="536">
        <v>0</v>
      </c>
      <c r="P41" s="536">
        <v>0</v>
      </c>
      <c r="Q41" s="536">
        <f t="shared" si="7"/>
        <v>0</v>
      </c>
      <c r="R41" s="536">
        <v>0</v>
      </c>
      <c r="S41" s="536">
        <v>0</v>
      </c>
      <c r="T41" s="535">
        <v>0</v>
      </c>
    </row>
    <row r="42" spans="1:20" ht="35.25" customHeight="1">
      <c r="A42" s="569"/>
      <c r="B42" s="569"/>
      <c r="C42" s="510"/>
      <c r="D42" s="510" t="s">
        <v>32</v>
      </c>
      <c r="E42" s="570" t="s">
        <v>33</v>
      </c>
      <c r="F42" s="570"/>
      <c r="G42" s="534">
        <f t="shared" si="4"/>
        <v>2800</v>
      </c>
      <c r="H42" s="536">
        <f t="shared" si="5"/>
        <v>2800</v>
      </c>
      <c r="I42" s="536">
        <f t="shared" si="6"/>
        <v>2800</v>
      </c>
      <c r="J42" s="536">
        <v>0</v>
      </c>
      <c r="K42" s="536">
        <v>2800</v>
      </c>
      <c r="L42" s="536">
        <v>0</v>
      </c>
      <c r="M42" s="536">
        <v>0</v>
      </c>
      <c r="N42" s="536">
        <v>0</v>
      </c>
      <c r="O42" s="536">
        <v>0</v>
      </c>
      <c r="P42" s="536">
        <v>0</v>
      </c>
      <c r="Q42" s="536">
        <f t="shared" si="7"/>
        <v>0</v>
      </c>
      <c r="R42" s="536">
        <v>0</v>
      </c>
      <c r="S42" s="536">
        <v>0</v>
      </c>
      <c r="T42" s="535">
        <v>0</v>
      </c>
    </row>
    <row r="43" spans="1:20" ht="34.5" customHeight="1">
      <c r="A43" s="569"/>
      <c r="B43" s="569"/>
      <c r="C43" s="510"/>
      <c r="D43" s="510" t="s">
        <v>34</v>
      </c>
      <c r="E43" s="570" t="s">
        <v>35</v>
      </c>
      <c r="F43" s="570"/>
      <c r="G43" s="534">
        <f t="shared" si="4"/>
        <v>5200</v>
      </c>
      <c r="H43" s="536">
        <f t="shared" si="5"/>
        <v>5200</v>
      </c>
      <c r="I43" s="536">
        <f t="shared" si="6"/>
        <v>5200</v>
      </c>
      <c r="J43" s="536">
        <v>0</v>
      </c>
      <c r="K43" s="536">
        <v>5200</v>
      </c>
      <c r="L43" s="536">
        <v>0</v>
      </c>
      <c r="M43" s="536">
        <v>0</v>
      </c>
      <c r="N43" s="536">
        <v>0</v>
      </c>
      <c r="O43" s="536">
        <v>0</v>
      </c>
      <c r="P43" s="536">
        <v>0</v>
      </c>
      <c r="Q43" s="536">
        <f t="shared" si="7"/>
        <v>0</v>
      </c>
      <c r="R43" s="536">
        <v>0</v>
      </c>
      <c r="S43" s="536">
        <v>0</v>
      </c>
      <c r="T43" s="535">
        <v>0</v>
      </c>
    </row>
    <row r="44" spans="1:20" ht="33" customHeight="1">
      <c r="A44" s="569"/>
      <c r="B44" s="569"/>
      <c r="C44" s="510"/>
      <c r="D44" s="510" t="s">
        <v>36</v>
      </c>
      <c r="E44" s="570" t="s">
        <v>37</v>
      </c>
      <c r="F44" s="570"/>
      <c r="G44" s="534">
        <f t="shared" si="4"/>
        <v>12600</v>
      </c>
      <c r="H44" s="536">
        <f t="shared" si="5"/>
        <v>12600</v>
      </c>
      <c r="I44" s="536">
        <f t="shared" si="6"/>
        <v>12600</v>
      </c>
      <c r="J44" s="536">
        <v>0</v>
      </c>
      <c r="K44" s="536">
        <v>12600</v>
      </c>
      <c r="L44" s="536">
        <v>0</v>
      </c>
      <c r="M44" s="536">
        <v>0</v>
      </c>
      <c r="N44" s="536">
        <v>0</v>
      </c>
      <c r="O44" s="536">
        <v>0</v>
      </c>
      <c r="P44" s="536">
        <v>0</v>
      </c>
      <c r="Q44" s="536">
        <f t="shared" si="7"/>
        <v>0</v>
      </c>
      <c r="R44" s="536">
        <v>0</v>
      </c>
      <c r="S44" s="536">
        <v>0</v>
      </c>
      <c r="T44" s="535">
        <v>0</v>
      </c>
    </row>
    <row r="45" spans="1:20" ht="17.25" customHeight="1">
      <c r="A45" s="569"/>
      <c r="B45" s="569"/>
      <c r="C45" s="510"/>
      <c r="D45" s="510" t="s">
        <v>38</v>
      </c>
      <c r="E45" s="570" t="s">
        <v>39</v>
      </c>
      <c r="F45" s="570"/>
      <c r="G45" s="534">
        <f t="shared" si="4"/>
        <v>5000</v>
      </c>
      <c r="H45" s="536">
        <f t="shared" si="5"/>
        <v>5000</v>
      </c>
      <c r="I45" s="536">
        <f t="shared" si="6"/>
        <v>5000</v>
      </c>
      <c r="J45" s="536">
        <v>0</v>
      </c>
      <c r="K45" s="536">
        <v>5000</v>
      </c>
      <c r="L45" s="536">
        <v>0</v>
      </c>
      <c r="M45" s="536">
        <v>0</v>
      </c>
      <c r="N45" s="536">
        <v>0</v>
      </c>
      <c r="O45" s="536">
        <v>0</v>
      </c>
      <c r="P45" s="536">
        <v>0</v>
      </c>
      <c r="Q45" s="536">
        <f t="shared" si="7"/>
        <v>0</v>
      </c>
      <c r="R45" s="536">
        <v>0</v>
      </c>
      <c r="S45" s="536">
        <v>0</v>
      </c>
      <c r="T45" s="535">
        <v>0</v>
      </c>
    </row>
    <row r="46" spans="1:20" ht="13.5" customHeight="1">
      <c r="A46" s="569"/>
      <c r="B46" s="569"/>
      <c r="C46" s="510"/>
      <c r="D46" s="510" t="s">
        <v>40</v>
      </c>
      <c r="E46" s="570" t="s">
        <v>41</v>
      </c>
      <c r="F46" s="570"/>
      <c r="G46" s="534">
        <f t="shared" si="4"/>
        <v>43000</v>
      </c>
      <c r="H46" s="536">
        <f t="shared" si="5"/>
        <v>43000</v>
      </c>
      <c r="I46" s="536">
        <f t="shared" si="6"/>
        <v>43000</v>
      </c>
      <c r="J46" s="536">
        <v>0</v>
      </c>
      <c r="K46" s="536">
        <v>43000</v>
      </c>
      <c r="L46" s="536">
        <v>0</v>
      </c>
      <c r="M46" s="536">
        <v>0</v>
      </c>
      <c r="N46" s="536">
        <v>0</v>
      </c>
      <c r="O46" s="536">
        <v>0</v>
      </c>
      <c r="P46" s="536">
        <v>0</v>
      </c>
      <c r="Q46" s="536">
        <f t="shared" si="7"/>
        <v>0</v>
      </c>
      <c r="R46" s="536">
        <v>0</v>
      </c>
      <c r="S46" s="536">
        <v>0</v>
      </c>
      <c r="T46" s="535">
        <v>0</v>
      </c>
    </row>
    <row r="47" spans="1:20" ht="21" customHeight="1">
      <c r="A47" s="569"/>
      <c r="B47" s="569"/>
      <c r="C47" s="510"/>
      <c r="D47" s="510" t="s">
        <v>17</v>
      </c>
      <c r="E47" s="570" t="s">
        <v>18</v>
      </c>
      <c r="F47" s="570"/>
      <c r="G47" s="534">
        <f t="shared" si="4"/>
        <v>14400</v>
      </c>
      <c r="H47" s="536">
        <f t="shared" si="5"/>
        <v>14400</v>
      </c>
      <c r="I47" s="536">
        <f t="shared" si="6"/>
        <v>14400</v>
      </c>
      <c r="J47" s="536">
        <v>0</v>
      </c>
      <c r="K47" s="536">
        <v>14400</v>
      </c>
      <c r="L47" s="536">
        <v>0</v>
      </c>
      <c r="M47" s="536">
        <v>0</v>
      </c>
      <c r="N47" s="536">
        <v>0</v>
      </c>
      <c r="O47" s="536">
        <v>0</v>
      </c>
      <c r="P47" s="536">
        <v>0</v>
      </c>
      <c r="Q47" s="536">
        <f t="shared" si="7"/>
        <v>0</v>
      </c>
      <c r="R47" s="536">
        <v>0</v>
      </c>
      <c r="S47" s="536">
        <v>0</v>
      </c>
      <c r="T47" s="535">
        <v>0</v>
      </c>
    </row>
    <row r="48" spans="1:20" ht="17.25" customHeight="1">
      <c r="A48" s="569"/>
      <c r="B48" s="569"/>
      <c r="C48" s="510"/>
      <c r="D48" s="510" t="s">
        <v>42</v>
      </c>
      <c r="E48" s="570" t="s">
        <v>43</v>
      </c>
      <c r="F48" s="570"/>
      <c r="G48" s="534">
        <f t="shared" si="4"/>
        <v>2500</v>
      </c>
      <c r="H48" s="536">
        <f t="shared" si="5"/>
        <v>2500</v>
      </c>
      <c r="I48" s="536">
        <f t="shared" si="6"/>
        <v>2500</v>
      </c>
      <c r="J48" s="536">
        <v>0</v>
      </c>
      <c r="K48" s="536">
        <v>2500</v>
      </c>
      <c r="L48" s="536">
        <v>0</v>
      </c>
      <c r="M48" s="536">
        <v>0</v>
      </c>
      <c r="N48" s="536">
        <v>0</v>
      </c>
      <c r="O48" s="536">
        <v>0</v>
      </c>
      <c r="P48" s="536">
        <v>0</v>
      </c>
      <c r="Q48" s="536">
        <f t="shared" si="7"/>
        <v>0</v>
      </c>
      <c r="R48" s="536">
        <v>0</v>
      </c>
      <c r="S48" s="536">
        <v>0</v>
      </c>
      <c r="T48" s="535">
        <v>0</v>
      </c>
    </row>
    <row r="49" spans="1:20" ht="21.75" customHeight="1">
      <c r="A49" s="569"/>
      <c r="B49" s="569"/>
      <c r="C49" s="510"/>
      <c r="D49" s="510" t="s">
        <v>44</v>
      </c>
      <c r="E49" s="570" t="s">
        <v>45</v>
      </c>
      <c r="F49" s="570"/>
      <c r="G49" s="534">
        <f t="shared" si="4"/>
        <v>1400</v>
      </c>
      <c r="H49" s="536">
        <f t="shared" si="5"/>
        <v>1400</v>
      </c>
      <c r="I49" s="536">
        <f t="shared" si="6"/>
        <v>1400</v>
      </c>
      <c r="J49" s="536">
        <v>0</v>
      </c>
      <c r="K49" s="536">
        <v>1400</v>
      </c>
      <c r="L49" s="536">
        <v>0</v>
      </c>
      <c r="M49" s="536">
        <v>0</v>
      </c>
      <c r="N49" s="536">
        <v>0</v>
      </c>
      <c r="O49" s="536">
        <v>0</v>
      </c>
      <c r="P49" s="536">
        <v>0</v>
      </c>
      <c r="Q49" s="536">
        <f t="shared" si="7"/>
        <v>0</v>
      </c>
      <c r="R49" s="536">
        <v>0</v>
      </c>
      <c r="S49" s="536">
        <v>0</v>
      </c>
      <c r="T49" s="535">
        <v>0</v>
      </c>
    </row>
    <row r="50" spans="1:20" ht="17.25" customHeight="1">
      <c r="A50" s="569"/>
      <c r="B50" s="569"/>
      <c r="C50" s="510"/>
      <c r="D50" s="510" t="s">
        <v>46</v>
      </c>
      <c r="E50" s="570" t="s">
        <v>47</v>
      </c>
      <c r="F50" s="570"/>
      <c r="G50" s="534">
        <f t="shared" si="4"/>
        <v>1000</v>
      </c>
      <c r="H50" s="536">
        <f t="shared" si="5"/>
        <v>1000</v>
      </c>
      <c r="I50" s="536">
        <f t="shared" si="6"/>
        <v>1000</v>
      </c>
      <c r="J50" s="536">
        <v>0</v>
      </c>
      <c r="K50" s="536">
        <v>1000</v>
      </c>
      <c r="L50" s="536">
        <v>0</v>
      </c>
      <c r="M50" s="536">
        <v>0</v>
      </c>
      <c r="N50" s="536">
        <v>0</v>
      </c>
      <c r="O50" s="536">
        <v>0</v>
      </c>
      <c r="P50" s="536">
        <v>0</v>
      </c>
      <c r="Q50" s="536">
        <f t="shared" si="7"/>
        <v>0</v>
      </c>
      <c r="R50" s="536">
        <v>0</v>
      </c>
      <c r="S50" s="536">
        <v>0</v>
      </c>
      <c r="T50" s="535">
        <v>0</v>
      </c>
    </row>
    <row r="51" spans="1:20" ht="25.5" customHeight="1">
      <c r="A51" s="569"/>
      <c r="B51" s="569"/>
      <c r="C51" s="510"/>
      <c r="D51" s="510" t="s">
        <v>48</v>
      </c>
      <c r="E51" s="570" t="s">
        <v>49</v>
      </c>
      <c r="F51" s="570"/>
      <c r="G51" s="534">
        <f t="shared" si="4"/>
        <v>162</v>
      </c>
      <c r="H51" s="536">
        <f t="shared" si="5"/>
        <v>162</v>
      </c>
      <c r="I51" s="536">
        <f t="shared" si="6"/>
        <v>162</v>
      </c>
      <c r="J51" s="536">
        <v>0</v>
      </c>
      <c r="K51" s="536">
        <v>162</v>
      </c>
      <c r="L51" s="536">
        <v>0</v>
      </c>
      <c r="M51" s="536">
        <v>0</v>
      </c>
      <c r="N51" s="536">
        <v>0</v>
      </c>
      <c r="O51" s="536">
        <v>0</v>
      </c>
      <c r="P51" s="536">
        <v>0</v>
      </c>
      <c r="Q51" s="536">
        <f t="shared" si="7"/>
        <v>0</v>
      </c>
      <c r="R51" s="536">
        <v>0</v>
      </c>
      <c r="S51" s="536">
        <v>0</v>
      </c>
      <c r="T51" s="535">
        <v>0</v>
      </c>
    </row>
    <row r="52" spans="1:20" ht="21.75" customHeight="1">
      <c r="A52" s="569"/>
      <c r="B52" s="569"/>
      <c r="C52" s="510"/>
      <c r="D52" s="510" t="s">
        <v>50</v>
      </c>
      <c r="E52" s="570" t="s">
        <v>51</v>
      </c>
      <c r="F52" s="570"/>
      <c r="G52" s="534">
        <f t="shared" si="4"/>
        <v>30000</v>
      </c>
      <c r="H52" s="536">
        <f t="shared" si="5"/>
        <v>30000</v>
      </c>
      <c r="I52" s="536">
        <f t="shared" si="6"/>
        <v>30000</v>
      </c>
      <c r="J52" s="536">
        <v>0</v>
      </c>
      <c r="K52" s="536">
        <v>30000</v>
      </c>
      <c r="L52" s="536">
        <v>0</v>
      </c>
      <c r="M52" s="536">
        <v>0</v>
      </c>
      <c r="N52" s="536">
        <v>0</v>
      </c>
      <c r="O52" s="536">
        <v>0</v>
      </c>
      <c r="P52" s="536">
        <v>0</v>
      </c>
      <c r="Q52" s="536">
        <f t="shared" si="7"/>
        <v>0</v>
      </c>
      <c r="R52" s="536">
        <v>0</v>
      </c>
      <c r="S52" s="536">
        <v>0</v>
      </c>
      <c r="T52" s="535">
        <v>0</v>
      </c>
    </row>
    <row r="53" spans="1:20" ht="34.5" customHeight="1">
      <c r="A53" s="569"/>
      <c r="B53" s="569"/>
      <c r="C53" s="510"/>
      <c r="D53" s="510" t="s">
        <v>52</v>
      </c>
      <c r="E53" s="570" t="s">
        <v>53</v>
      </c>
      <c r="F53" s="570"/>
      <c r="G53" s="534">
        <f t="shared" si="4"/>
        <v>8000</v>
      </c>
      <c r="H53" s="536">
        <f t="shared" si="5"/>
        <v>8000</v>
      </c>
      <c r="I53" s="536">
        <f t="shared" si="6"/>
        <v>8000</v>
      </c>
      <c r="J53" s="536">
        <v>0</v>
      </c>
      <c r="K53" s="536">
        <v>8000</v>
      </c>
      <c r="L53" s="536">
        <v>0</v>
      </c>
      <c r="M53" s="536">
        <v>0</v>
      </c>
      <c r="N53" s="536">
        <v>0</v>
      </c>
      <c r="O53" s="536">
        <v>0</v>
      </c>
      <c r="P53" s="536">
        <v>0</v>
      </c>
      <c r="Q53" s="536">
        <f t="shared" si="7"/>
        <v>0</v>
      </c>
      <c r="R53" s="536">
        <v>0</v>
      </c>
      <c r="S53" s="536">
        <v>0</v>
      </c>
      <c r="T53" s="535">
        <v>0</v>
      </c>
    </row>
    <row r="54" spans="1:20" ht="35.25" customHeight="1">
      <c r="A54" s="569"/>
      <c r="B54" s="569"/>
      <c r="C54" s="510"/>
      <c r="D54" s="510" t="s">
        <v>54</v>
      </c>
      <c r="E54" s="570" t="s">
        <v>55</v>
      </c>
      <c r="F54" s="570"/>
      <c r="G54" s="534">
        <f t="shared" si="4"/>
        <v>3000</v>
      </c>
      <c r="H54" s="536">
        <f t="shared" si="5"/>
        <v>3000</v>
      </c>
      <c r="I54" s="536">
        <f t="shared" si="6"/>
        <v>3000</v>
      </c>
      <c r="J54" s="536">
        <v>0</v>
      </c>
      <c r="K54" s="536">
        <v>3000</v>
      </c>
      <c r="L54" s="536">
        <v>0</v>
      </c>
      <c r="M54" s="536">
        <v>0</v>
      </c>
      <c r="N54" s="536">
        <v>0</v>
      </c>
      <c r="O54" s="536">
        <v>0</v>
      </c>
      <c r="P54" s="536">
        <v>0</v>
      </c>
      <c r="Q54" s="536">
        <f t="shared" si="7"/>
        <v>0</v>
      </c>
      <c r="R54" s="536">
        <v>0</v>
      </c>
      <c r="S54" s="536">
        <v>0</v>
      </c>
      <c r="T54" s="535">
        <v>0</v>
      </c>
    </row>
    <row r="55" spans="1:20" ht="36.75" customHeight="1">
      <c r="A55" s="569"/>
      <c r="B55" s="569"/>
      <c r="C55" s="510"/>
      <c r="D55" s="510" t="s">
        <v>56</v>
      </c>
      <c r="E55" s="570" t="s">
        <v>57</v>
      </c>
      <c r="F55" s="570"/>
      <c r="G55" s="534">
        <f t="shared" si="4"/>
        <v>10000</v>
      </c>
      <c r="H55" s="536">
        <f t="shared" si="5"/>
        <v>10000</v>
      </c>
      <c r="I55" s="536">
        <f t="shared" si="6"/>
        <v>10000</v>
      </c>
      <c r="J55" s="536">
        <v>0</v>
      </c>
      <c r="K55" s="536">
        <v>10000</v>
      </c>
      <c r="L55" s="536">
        <v>0</v>
      </c>
      <c r="M55" s="536">
        <v>0</v>
      </c>
      <c r="N55" s="536">
        <v>0</v>
      </c>
      <c r="O55" s="536">
        <v>0</v>
      </c>
      <c r="P55" s="536">
        <v>0</v>
      </c>
      <c r="Q55" s="536">
        <f t="shared" si="7"/>
        <v>0</v>
      </c>
      <c r="R55" s="536">
        <v>0</v>
      </c>
      <c r="S55" s="536">
        <v>0</v>
      </c>
      <c r="T55" s="535">
        <v>0</v>
      </c>
    </row>
    <row r="56" spans="1:20" ht="24" customHeight="1">
      <c r="A56" s="569"/>
      <c r="B56" s="569"/>
      <c r="C56" s="510"/>
      <c r="D56" s="510" t="s">
        <v>58</v>
      </c>
      <c r="E56" s="570" t="s">
        <v>59</v>
      </c>
      <c r="F56" s="570"/>
      <c r="G56" s="534">
        <f t="shared" si="4"/>
        <v>12900000</v>
      </c>
      <c r="H56" s="536">
        <f t="shared" si="5"/>
        <v>0</v>
      </c>
      <c r="I56" s="536">
        <f t="shared" si="6"/>
        <v>0</v>
      </c>
      <c r="J56" s="536">
        <v>0</v>
      </c>
      <c r="K56" s="536">
        <v>0</v>
      </c>
      <c r="L56" s="536">
        <v>0</v>
      </c>
      <c r="M56" s="536">
        <v>0</v>
      </c>
      <c r="N56" s="536">
        <v>0</v>
      </c>
      <c r="O56" s="536">
        <v>0</v>
      </c>
      <c r="P56" s="536">
        <v>0</v>
      </c>
      <c r="Q56" s="536">
        <f t="shared" si="7"/>
        <v>12900000</v>
      </c>
      <c r="R56" s="536">
        <v>12900000</v>
      </c>
      <c r="S56" s="534">
        <v>0</v>
      </c>
      <c r="T56" s="535">
        <v>0</v>
      </c>
    </row>
    <row r="57" spans="1:20" ht="22.5" customHeight="1">
      <c r="A57" s="569"/>
      <c r="B57" s="569"/>
      <c r="C57" s="510"/>
      <c r="D57" s="510" t="s">
        <v>60</v>
      </c>
      <c r="E57" s="570" t="s">
        <v>59</v>
      </c>
      <c r="F57" s="570"/>
      <c r="G57" s="534">
        <f t="shared" si="4"/>
        <v>739158</v>
      </c>
      <c r="H57" s="536">
        <f t="shared" si="5"/>
        <v>0</v>
      </c>
      <c r="I57" s="536">
        <f t="shared" si="6"/>
        <v>0</v>
      </c>
      <c r="J57" s="536">
        <v>0</v>
      </c>
      <c r="K57" s="536">
        <v>0</v>
      </c>
      <c r="L57" s="536">
        <v>0</v>
      </c>
      <c r="M57" s="536">
        <v>0</v>
      </c>
      <c r="N57" s="536">
        <v>0</v>
      </c>
      <c r="O57" s="536">
        <v>0</v>
      </c>
      <c r="P57" s="536">
        <v>0</v>
      </c>
      <c r="Q57" s="536">
        <f t="shared" si="7"/>
        <v>739158</v>
      </c>
      <c r="R57" s="536">
        <v>739158</v>
      </c>
      <c r="S57" s="536">
        <v>739158</v>
      </c>
      <c r="T57" s="535">
        <v>0</v>
      </c>
    </row>
    <row r="58" spans="1:20" ht="23.25" customHeight="1">
      <c r="A58" s="569"/>
      <c r="B58" s="569"/>
      <c r="C58" s="510"/>
      <c r="D58" s="510" t="s">
        <v>61</v>
      </c>
      <c r="E58" s="570" t="s">
        <v>59</v>
      </c>
      <c r="F58" s="570"/>
      <c r="G58" s="534">
        <f t="shared" si="4"/>
        <v>760842</v>
      </c>
      <c r="H58" s="536">
        <f t="shared" si="5"/>
        <v>0</v>
      </c>
      <c r="I58" s="536">
        <f t="shared" si="6"/>
        <v>0</v>
      </c>
      <c r="J58" s="536">
        <v>0</v>
      </c>
      <c r="K58" s="536">
        <v>0</v>
      </c>
      <c r="L58" s="536">
        <v>0</v>
      </c>
      <c r="M58" s="536">
        <v>0</v>
      </c>
      <c r="N58" s="536">
        <v>0</v>
      </c>
      <c r="O58" s="536">
        <v>0</v>
      </c>
      <c r="P58" s="536">
        <v>0</v>
      </c>
      <c r="Q58" s="536">
        <f t="shared" si="7"/>
        <v>760842</v>
      </c>
      <c r="R58" s="536">
        <v>760842</v>
      </c>
      <c r="S58" s="536">
        <v>760842</v>
      </c>
      <c r="T58" s="535">
        <v>0</v>
      </c>
    </row>
    <row r="59" spans="1:20" ht="22.5" customHeight="1">
      <c r="A59" s="569"/>
      <c r="B59" s="569"/>
      <c r="C59" s="510"/>
      <c r="D59" s="510" t="s">
        <v>62</v>
      </c>
      <c r="E59" s="570" t="s">
        <v>63</v>
      </c>
      <c r="F59" s="570"/>
      <c r="G59" s="534">
        <f t="shared" si="4"/>
        <v>70000</v>
      </c>
      <c r="H59" s="536">
        <f t="shared" si="5"/>
        <v>0</v>
      </c>
      <c r="I59" s="536">
        <f t="shared" si="6"/>
        <v>0</v>
      </c>
      <c r="J59" s="536">
        <v>0</v>
      </c>
      <c r="K59" s="536">
        <v>0</v>
      </c>
      <c r="L59" s="536">
        <v>0</v>
      </c>
      <c r="M59" s="536">
        <v>0</v>
      </c>
      <c r="N59" s="536">
        <v>0</v>
      </c>
      <c r="O59" s="536">
        <v>0</v>
      </c>
      <c r="P59" s="536">
        <v>0</v>
      </c>
      <c r="Q59" s="536">
        <f t="shared" si="7"/>
        <v>70000</v>
      </c>
      <c r="R59" s="536">
        <v>70000</v>
      </c>
      <c r="S59" s="534">
        <v>0</v>
      </c>
      <c r="T59" s="535">
        <v>0</v>
      </c>
    </row>
    <row r="60" spans="1:20" ht="68.25" customHeight="1">
      <c r="A60" s="569"/>
      <c r="B60" s="569"/>
      <c r="C60" s="510"/>
      <c r="D60" s="510" t="s">
        <v>241</v>
      </c>
      <c r="E60" s="570" t="s">
        <v>148</v>
      </c>
      <c r="F60" s="570"/>
      <c r="G60" s="534">
        <f>SUM(H60,Q60)</f>
        <v>395000</v>
      </c>
      <c r="H60" s="536">
        <f>SUM(I60,L60:P60)</f>
        <v>0</v>
      </c>
      <c r="I60" s="536">
        <f>SUM(J60:K60)</f>
        <v>0</v>
      </c>
      <c r="J60" s="536">
        <v>0</v>
      </c>
      <c r="K60" s="536">
        <v>0</v>
      </c>
      <c r="L60" s="536">
        <v>0</v>
      </c>
      <c r="M60" s="536">
        <v>0</v>
      </c>
      <c r="N60" s="536">
        <v>0</v>
      </c>
      <c r="O60" s="536">
        <v>0</v>
      </c>
      <c r="P60" s="536">
        <v>0</v>
      </c>
      <c r="Q60" s="536">
        <f>SUM(R60,T60)</f>
        <v>395000</v>
      </c>
      <c r="R60" s="536">
        <v>395000</v>
      </c>
      <c r="S60" s="534">
        <v>0</v>
      </c>
      <c r="T60" s="535">
        <v>0</v>
      </c>
    </row>
    <row r="61" spans="1:20" ht="17.25" customHeight="1">
      <c r="A61" s="584" t="s">
        <v>442</v>
      </c>
      <c r="B61" s="584"/>
      <c r="C61" s="539"/>
      <c r="D61" s="539"/>
      <c r="E61" s="571" t="s">
        <v>443</v>
      </c>
      <c r="F61" s="571"/>
      <c r="G61" s="542">
        <f>SUM(G62)</f>
        <v>120000</v>
      </c>
      <c r="H61" s="542">
        <f>SUM(H62)</f>
        <v>120000</v>
      </c>
      <c r="I61" s="542">
        <f>SUM(I62)</f>
        <v>120000</v>
      </c>
      <c r="J61" s="542">
        <f>SUM(J62)</f>
        <v>4000</v>
      </c>
      <c r="K61" s="542">
        <f aca="true" t="shared" si="10" ref="K61:T61">SUM(K62)</f>
        <v>116000</v>
      </c>
      <c r="L61" s="542">
        <f t="shared" si="10"/>
        <v>0</v>
      </c>
      <c r="M61" s="542">
        <f t="shared" si="10"/>
        <v>0</v>
      </c>
      <c r="N61" s="542">
        <f t="shared" si="10"/>
        <v>0</v>
      </c>
      <c r="O61" s="542">
        <f t="shared" si="10"/>
        <v>0</v>
      </c>
      <c r="P61" s="542">
        <f t="shared" si="10"/>
        <v>0</v>
      </c>
      <c r="Q61" s="542">
        <f t="shared" si="10"/>
        <v>0</v>
      </c>
      <c r="R61" s="542">
        <f t="shared" si="10"/>
        <v>0</v>
      </c>
      <c r="S61" s="542">
        <f t="shared" si="10"/>
        <v>0</v>
      </c>
      <c r="T61" s="541">
        <f t="shared" si="10"/>
        <v>0</v>
      </c>
    </row>
    <row r="62" spans="1:20" ht="22.5" customHeight="1">
      <c r="A62" s="584"/>
      <c r="B62" s="584"/>
      <c r="C62" s="539" t="s">
        <v>444</v>
      </c>
      <c r="D62" s="539"/>
      <c r="E62" s="571" t="s">
        <v>445</v>
      </c>
      <c r="F62" s="571"/>
      <c r="G62" s="542">
        <f>SUM(G63:G66)</f>
        <v>120000</v>
      </c>
      <c r="H62" s="542">
        <f>SUM(H63:H66)</f>
        <v>120000</v>
      </c>
      <c r="I62" s="542">
        <f>SUM(I63:I66)</f>
        <v>120000</v>
      </c>
      <c r="J62" s="542">
        <f>SUM(J63:J66)</f>
        <v>4000</v>
      </c>
      <c r="K62" s="542">
        <f aca="true" t="shared" si="11" ref="K62:T62">SUM(K63:K66)</f>
        <v>116000</v>
      </c>
      <c r="L62" s="542">
        <f t="shared" si="11"/>
        <v>0</v>
      </c>
      <c r="M62" s="542">
        <f t="shared" si="11"/>
        <v>0</v>
      </c>
      <c r="N62" s="542">
        <f t="shared" si="11"/>
        <v>0</v>
      </c>
      <c r="O62" s="542">
        <f t="shared" si="11"/>
        <v>0</v>
      </c>
      <c r="P62" s="542">
        <f t="shared" si="11"/>
        <v>0</v>
      </c>
      <c r="Q62" s="542">
        <f t="shared" si="11"/>
        <v>0</v>
      </c>
      <c r="R62" s="542">
        <f t="shared" si="11"/>
        <v>0</v>
      </c>
      <c r="S62" s="542">
        <f t="shared" si="11"/>
        <v>0</v>
      </c>
      <c r="T62" s="541">
        <f t="shared" si="11"/>
        <v>0</v>
      </c>
    </row>
    <row r="63" spans="1:20" ht="13.5" customHeight="1">
      <c r="A63" s="569"/>
      <c r="B63" s="569"/>
      <c r="C63" s="510"/>
      <c r="D63" s="510" t="s">
        <v>20</v>
      </c>
      <c r="E63" s="570" t="s">
        <v>21</v>
      </c>
      <c r="F63" s="570"/>
      <c r="G63" s="534">
        <f t="shared" si="4"/>
        <v>4000</v>
      </c>
      <c r="H63" s="536">
        <f t="shared" si="5"/>
        <v>4000</v>
      </c>
      <c r="I63" s="536">
        <f t="shared" si="6"/>
        <v>4000</v>
      </c>
      <c r="J63" s="536">
        <v>4000</v>
      </c>
      <c r="K63" s="536">
        <v>0</v>
      </c>
      <c r="L63" s="536">
        <v>0</v>
      </c>
      <c r="M63" s="536">
        <v>0</v>
      </c>
      <c r="N63" s="536">
        <v>0</v>
      </c>
      <c r="O63" s="536">
        <v>0</v>
      </c>
      <c r="P63" s="536">
        <v>0</v>
      </c>
      <c r="Q63" s="536">
        <f t="shared" si="7"/>
        <v>0</v>
      </c>
      <c r="R63" s="536">
        <v>0</v>
      </c>
      <c r="S63" s="536">
        <v>0</v>
      </c>
      <c r="T63" s="535">
        <v>0</v>
      </c>
    </row>
    <row r="64" spans="1:20" ht="13.5" customHeight="1">
      <c r="A64" s="569"/>
      <c r="B64" s="569"/>
      <c r="C64" s="510"/>
      <c r="D64" s="510" t="s">
        <v>22</v>
      </c>
      <c r="E64" s="570" t="s">
        <v>23</v>
      </c>
      <c r="F64" s="570"/>
      <c r="G64" s="534">
        <f t="shared" si="4"/>
        <v>41000</v>
      </c>
      <c r="H64" s="536">
        <f t="shared" si="5"/>
        <v>41000</v>
      </c>
      <c r="I64" s="536">
        <f t="shared" si="6"/>
        <v>41000</v>
      </c>
      <c r="J64" s="536">
        <v>0</v>
      </c>
      <c r="K64" s="536">
        <v>41000</v>
      </c>
      <c r="L64" s="536">
        <v>0</v>
      </c>
      <c r="M64" s="536">
        <v>0</v>
      </c>
      <c r="N64" s="536">
        <v>0</v>
      </c>
      <c r="O64" s="536">
        <v>0</v>
      </c>
      <c r="P64" s="536">
        <v>0</v>
      </c>
      <c r="Q64" s="536">
        <f t="shared" si="7"/>
        <v>0</v>
      </c>
      <c r="R64" s="536">
        <v>0</v>
      </c>
      <c r="S64" s="536">
        <v>0</v>
      </c>
      <c r="T64" s="535">
        <v>0</v>
      </c>
    </row>
    <row r="65" spans="1:20" ht="13.5" customHeight="1">
      <c r="A65" s="569"/>
      <c r="B65" s="569"/>
      <c r="C65" s="510"/>
      <c r="D65" s="510" t="s">
        <v>5</v>
      </c>
      <c r="E65" s="570" t="s">
        <v>6</v>
      </c>
      <c r="F65" s="570"/>
      <c r="G65" s="534">
        <f t="shared" si="4"/>
        <v>70000</v>
      </c>
      <c r="H65" s="536">
        <f t="shared" si="5"/>
        <v>70000</v>
      </c>
      <c r="I65" s="536">
        <f t="shared" si="6"/>
        <v>70000</v>
      </c>
      <c r="J65" s="536">
        <v>0</v>
      </c>
      <c r="K65" s="536">
        <v>70000</v>
      </c>
      <c r="L65" s="536">
        <v>0</v>
      </c>
      <c r="M65" s="536">
        <v>0</v>
      </c>
      <c r="N65" s="536">
        <v>0</v>
      </c>
      <c r="O65" s="536">
        <v>0</v>
      </c>
      <c r="P65" s="536">
        <v>0</v>
      </c>
      <c r="Q65" s="536">
        <f t="shared" si="7"/>
        <v>0</v>
      </c>
      <c r="R65" s="536">
        <v>0</v>
      </c>
      <c r="S65" s="536">
        <v>0</v>
      </c>
      <c r="T65" s="535">
        <v>0</v>
      </c>
    </row>
    <row r="66" spans="1:20" ht="13.5" customHeight="1">
      <c r="A66" s="569"/>
      <c r="B66" s="569"/>
      <c r="C66" s="510"/>
      <c r="D66" s="510" t="s">
        <v>40</v>
      </c>
      <c r="E66" s="570" t="s">
        <v>41</v>
      </c>
      <c r="F66" s="570"/>
      <c r="G66" s="534">
        <f t="shared" si="4"/>
        <v>5000</v>
      </c>
      <c r="H66" s="536">
        <f t="shared" si="5"/>
        <v>5000</v>
      </c>
      <c r="I66" s="536">
        <f t="shared" si="6"/>
        <v>5000</v>
      </c>
      <c r="J66" s="536">
        <v>0</v>
      </c>
      <c r="K66" s="536">
        <v>5000</v>
      </c>
      <c r="L66" s="536">
        <v>0</v>
      </c>
      <c r="M66" s="536">
        <v>0</v>
      </c>
      <c r="N66" s="536">
        <v>0</v>
      </c>
      <c r="O66" s="536">
        <v>0</v>
      </c>
      <c r="P66" s="536">
        <v>0</v>
      </c>
      <c r="Q66" s="536">
        <f t="shared" si="7"/>
        <v>0</v>
      </c>
      <c r="R66" s="536">
        <v>0</v>
      </c>
      <c r="S66" s="536">
        <v>0</v>
      </c>
      <c r="T66" s="535">
        <v>0</v>
      </c>
    </row>
    <row r="67" spans="1:20" ht="13.5" customHeight="1">
      <c r="A67" s="584" t="s">
        <v>488</v>
      </c>
      <c r="B67" s="584"/>
      <c r="C67" s="539"/>
      <c r="D67" s="539"/>
      <c r="E67" s="571" t="s">
        <v>213</v>
      </c>
      <c r="F67" s="571"/>
      <c r="G67" s="542">
        <f>SUM(G68)</f>
        <v>3374570</v>
      </c>
      <c r="H67" s="542">
        <f>SUM(H68)</f>
        <v>457903</v>
      </c>
      <c r="I67" s="542">
        <f>SUM(I68)</f>
        <v>457903</v>
      </c>
      <c r="J67" s="542">
        <f>SUM(J68)</f>
        <v>15000</v>
      </c>
      <c r="K67" s="542">
        <f aca="true" t="shared" si="12" ref="K67:T67">SUM(K68)</f>
        <v>442903</v>
      </c>
      <c r="L67" s="542">
        <f t="shared" si="12"/>
        <v>0</v>
      </c>
      <c r="M67" s="542">
        <f t="shared" si="12"/>
        <v>0</v>
      </c>
      <c r="N67" s="542">
        <f t="shared" si="12"/>
        <v>0</v>
      </c>
      <c r="O67" s="542">
        <f t="shared" si="12"/>
        <v>0</v>
      </c>
      <c r="P67" s="542">
        <f t="shared" si="12"/>
        <v>0</v>
      </c>
      <c r="Q67" s="542">
        <f t="shared" si="12"/>
        <v>2916667</v>
      </c>
      <c r="R67" s="542">
        <f t="shared" si="12"/>
        <v>2916667</v>
      </c>
      <c r="S67" s="542">
        <f t="shared" si="12"/>
        <v>2666667</v>
      </c>
      <c r="T67" s="541">
        <f t="shared" si="12"/>
        <v>0</v>
      </c>
    </row>
    <row r="68" spans="1:20" ht="22.5" customHeight="1">
      <c r="A68" s="584"/>
      <c r="B68" s="584"/>
      <c r="C68" s="539" t="s">
        <v>490</v>
      </c>
      <c r="D68" s="539"/>
      <c r="E68" s="571" t="s">
        <v>491</v>
      </c>
      <c r="F68" s="571"/>
      <c r="G68" s="542">
        <f>SUM(G69:G83)</f>
        <v>3374570</v>
      </c>
      <c r="H68" s="542">
        <f>SUM(H69:H83)</f>
        <v>457903</v>
      </c>
      <c r="I68" s="542">
        <f>SUM(I69:I83)</f>
        <v>457903</v>
      </c>
      <c r="J68" s="542">
        <f>SUM(J69:J83)</f>
        <v>15000</v>
      </c>
      <c r="K68" s="542">
        <f aca="true" t="shared" si="13" ref="K68:T68">SUM(K69:K83)</f>
        <v>442903</v>
      </c>
      <c r="L68" s="542">
        <f t="shared" si="13"/>
        <v>0</v>
      </c>
      <c r="M68" s="542">
        <f t="shared" si="13"/>
        <v>0</v>
      </c>
      <c r="N68" s="542">
        <f t="shared" si="13"/>
        <v>0</v>
      </c>
      <c r="O68" s="542">
        <f t="shared" si="13"/>
        <v>0</v>
      </c>
      <c r="P68" s="542">
        <f t="shared" si="13"/>
        <v>0</v>
      </c>
      <c r="Q68" s="542">
        <f t="shared" si="13"/>
        <v>2916667</v>
      </c>
      <c r="R68" s="542">
        <f t="shared" si="13"/>
        <v>2916667</v>
      </c>
      <c r="S68" s="542">
        <f t="shared" si="13"/>
        <v>2666667</v>
      </c>
      <c r="T68" s="541">
        <f t="shared" si="13"/>
        <v>0</v>
      </c>
    </row>
    <row r="69" spans="1:20" ht="19.5" customHeight="1">
      <c r="A69" s="569"/>
      <c r="B69" s="569"/>
      <c r="C69" s="510"/>
      <c r="D69" s="510" t="s">
        <v>20</v>
      </c>
      <c r="E69" s="570" t="s">
        <v>21</v>
      </c>
      <c r="F69" s="570"/>
      <c r="G69" s="534">
        <f t="shared" si="4"/>
        <v>15000</v>
      </c>
      <c r="H69" s="536">
        <f t="shared" si="5"/>
        <v>15000</v>
      </c>
      <c r="I69" s="536">
        <f t="shared" si="6"/>
        <v>15000</v>
      </c>
      <c r="J69" s="536">
        <v>15000</v>
      </c>
      <c r="K69" s="536">
        <v>0</v>
      </c>
      <c r="L69" s="536">
        <v>0</v>
      </c>
      <c r="M69" s="536">
        <v>0</v>
      </c>
      <c r="N69" s="536">
        <v>0</v>
      </c>
      <c r="O69" s="536">
        <v>0</v>
      </c>
      <c r="P69" s="536">
        <v>0</v>
      </c>
      <c r="Q69" s="536">
        <f t="shared" si="7"/>
        <v>0</v>
      </c>
      <c r="R69" s="536">
        <v>0</v>
      </c>
      <c r="S69" s="536">
        <v>0</v>
      </c>
      <c r="T69" s="535">
        <v>0</v>
      </c>
    </row>
    <row r="70" spans="1:20" ht="13.5" customHeight="1">
      <c r="A70" s="569"/>
      <c r="B70" s="569"/>
      <c r="C70" s="510"/>
      <c r="D70" s="510" t="s">
        <v>22</v>
      </c>
      <c r="E70" s="570" t="s">
        <v>23</v>
      </c>
      <c r="F70" s="570"/>
      <c r="G70" s="534">
        <f t="shared" si="4"/>
        <v>21000</v>
      </c>
      <c r="H70" s="536">
        <f t="shared" si="5"/>
        <v>21000</v>
      </c>
      <c r="I70" s="536">
        <f t="shared" si="6"/>
        <v>21000</v>
      </c>
      <c r="J70" s="536">
        <v>0</v>
      </c>
      <c r="K70" s="536">
        <v>21000</v>
      </c>
      <c r="L70" s="536">
        <v>0</v>
      </c>
      <c r="M70" s="536">
        <v>0</v>
      </c>
      <c r="N70" s="536">
        <v>0</v>
      </c>
      <c r="O70" s="536">
        <v>0</v>
      </c>
      <c r="P70" s="536">
        <v>0</v>
      </c>
      <c r="Q70" s="536">
        <f t="shared" si="7"/>
        <v>0</v>
      </c>
      <c r="R70" s="536">
        <v>0</v>
      </c>
      <c r="S70" s="536">
        <v>0</v>
      </c>
      <c r="T70" s="535">
        <v>0</v>
      </c>
    </row>
    <row r="71" spans="1:20" ht="13.5" customHeight="1">
      <c r="A71" s="569"/>
      <c r="B71" s="569"/>
      <c r="C71" s="510"/>
      <c r="D71" s="510" t="s">
        <v>24</v>
      </c>
      <c r="E71" s="570" t="s">
        <v>25</v>
      </c>
      <c r="F71" s="570"/>
      <c r="G71" s="534">
        <f t="shared" si="4"/>
        <v>160000</v>
      </c>
      <c r="H71" s="536">
        <f t="shared" si="5"/>
        <v>160000</v>
      </c>
      <c r="I71" s="536">
        <f t="shared" si="6"/>
        <v>160000</v>
      </c>
      <c r="J71" s="536">
        <v>0</v>
      </c>
      <c r="K71" s="536">
        <v>160000</v>
      </c>
      <c r="L71" s="536">
        <v>0</v>
      </c>
      <c r="M71" s="536">
        <v>0</v>
      </c>
      <c r="N71" s="536">
        <v>0</v>
      </c>
      <c r="O71" s="536">
        <v>0</v>
      </c>
      <c r="P71" s="536">
        <v>0</v>
      </c>
      <c r="Q71" s="536">
        <f t="shared" si="7"/>
        <v>0</v>
      </c>
      <c r="R71" s="536">
        <v>0</v>
      </c>
      <c r="S71" s="536">
        <v>0</v>
      </c>
      <c r="T71" s="535">
        <v>0</v>
      </c>
    </row>
    <row r="72" spans="1:20" ht="13.5" customHeight="1">
      <c r="A72" s="569"/>
      <c r="B72" s="569"/>
      <c r="C72" s="510"/>
      <c r="D72" s="510" t="s">
        <v>26</v>
      </c>
      <c r="E72" s="570" t="s">
        <v>27</v>
      </c>
      <c r="F72" s="570"/>
      <c r="G72" s="534">
        <f t="shared" si="4"/>
        <v>52903</v>
      </c>
      <c r="H72" s="536">
        <f t="shared" si="5"/>
        <v>52903</v>
      </c>
      <c r="I72" s="536">
        <f t="shared" si="6"/>
        <v>52903</v>
      </c>
      <c r="J72" s="536">
        <v>0</v>
      </c>
      <c r="K72" s="536">
        <v>52903</v>
      </c>
      <c r="L72" s="536">
        <v>0</v>
      </c>
      <c r="M72" s="536">
        <v>0</v>
      </c>
      <c r="N72" s="536">
        <v>0</v>
      </c>
      <c r="O72" s="536">
        <v>0</v>
      </c>
      <c r="P72" s="536">
        <v>0</v>
      </c>
      <c r="Q72" s="536">
        <f t="shared" si="7"/>
        <v>0</v>
      </c>
      <c r="R72" s="536">
        <v>0</v>
      </c>
      <c r="S72" s="536">
        <v>0</v>
      </c>
      <c r="T72" s="535">
        <v>0</v>
      </c>
    </row>
    <row r="73" spans="1:20" ht="13.5" customHeight="1">
      <c r="A73" s="569"/>
      <c r="B73" s="569"/>
      <c r="C73" s="510"/>
      <c r="D73" s="510" t="s">
        <v>5</v>
      </c>
      <c r="E73" s="570" t="s">
        <v>6</v>
      </c>
      <c r="F73" s="570"/>
      <c r="G73" s="534">
        <f t="shared" si="4"/>
        <v>140000</v>
      </c>
      <c r="H73" s="536">
        <f t="shared" si="5"/>
        <v>140000</v>
      </c>
      <c r="I73" s="536">
        <f t="shared" si="6"/>
        <v>140000</v>
      </c>
      <c r="J73" s="536">
        <v>0</v>
      </c>
      <c r="K73" s="536">
        <v>140000</v>
      </c>
      <c r="L73" s="536">
        <v>0</v>
      </c>
      <c r="M73" s="536">
        <v>0</v>
      </c>
      <c r="N73" s="536">
        <v>0</v>
      </c>
      <c r="O73" s="536">
        <v>0</v>
      </c>
      <c r="P73" s="536">
        <v>0</v>
      </c>
      <c r="Q73" s="536">
        <f t="shared" si="7"/>
        <v>0</v>
      </c>
      <c r="R73" s="536">
        <v>0</v>
      </c>
      <c r="S73" s="536">
        <v>0</v>
      </c>
      <c r="T73" s="535">
        <v>0</v>
      </c>
    </row>
    <row r="74" spans="1:20" ht="33.75" customHeight="1">
      <c r="A74" s="569"/>
      <c r="B74" s="569"/>
      <c r="C74" s="510"/>
      <c r="D74" s="510" t="s">
        <v>64</v>
      </c>
      <c r="E74" s="570" t="s">
        <v>65</v>
      </c>
      <c r="F74" s="570"/>
      <c r="G74" s="534">
        <f t="shared" si="4"/>
        <v>34900</v>
      </c>
      <c r="H74" s="536">
        <f t="shared" si="5"/>
        <v>34900</v>
      </c>
      <c r="I74" s="536">
        <f t="shared" si="6"/>
        <v>34900</v>
      </c>
      <c r="J74" s="536">
        <v>0</v>
      </c>
      <c r="K74" s="536">
        <v>34900</v>
      </c>
      <c r="L74" s="536">
        <v>0</v>
      </c>
      <c r="M74" s="536">
        <v>0</v>
      </c>
      <c r="N74" s="536">
        <v>0</v>
      </c>
      <c r="O74" s="536">
        <v>0</v>
      </c>
      <c r="P74" s="536">
        <v>0</v>
      </c>
      <c r="Q74" s="536">
        <f t="shared" si="7"/>
        <v>0</v>
      </c>
      <c r="R74" s="536">
        <v>0</v>
      </c>
      <c r="S74" s="536">
        <v>0</v>
      </c>
      <c r="T74" s="535">
        <v>0</v>
      </c>
    </row>
    <row r="75" spans="1:20" ht="17.25" customHeight="1">
      <c r="A75" s="569"/>
      <c r="B75" s="569"/>
      <c r="C75" s="510"/>
      <c r="D75" s="510" t="s">
        <v>40</v>
      </c>
      <c r="E75" s="570" t="s">
        <v>41</v>
      </c>
      <c r="F75" s="570"/>
      <c r="G75" s="534">
        <f t="shared" si="4"/>
        <v>5000</v>
      </c>
      <c r="H75" s="536">
        <f t="shared" si="5"/>
        <v>5000</v>
      </c>
      <c r="I75" s="536">
        <f t="shared" si="6"/>
        <v>5000</v>
      </c>
      <c r="J75" s="536">
        <v>0</v>
      </c>
      <c r="K75" s="536">
        <v>5000</v>
      </c>
      <c r="L75" s="536">
        <v>0</v>
      </c>
      <c r="M75" s="536">
        <v>0</v>
      </c>
      <c r="N75" s="536">
        <v>0</v>
      </c>
      <c r="O75" s="536">
        <v>0</v>
      </c>
      <c r="P75" s="536">
        <v>0</v>
      </c>
      <c r="Q75" s="536">
        <f t="shared" si="7"/>
        <v>0</v>
      </c>
      <c r="R75" s="536">
        <v>0</v>
      </c>
      <c r="S75" s="536">
        <v>0</v>
      </c>
      <c r="T75" s="535">
        <v>0</v>
      </c>
    </row>
    <row r="76" spans="1:20" ht="13.5" customHeight="1">
      <c r="A76" s="569"/>
      <c r="B76" s="569"/>
      <c r="C76" s="510"/>
      <c r="D76" s="510" t="s">
        <v>42</v>
      </c>
      <c r="E76" s="570" t="s">
        <v>43</v>
      </c>
      <c r="F76" s="570"/>
      <c r="G76" s="534">
        <f t="shared" si="4"/>
        <v>18000</v>
      </c>
      <c r="H76" s="536">
        <f t="shared" si="5"/>
        <v>18000</v>
      </c>
      <c r="I76" s="536">
        <f t="shared" si="6"/>
        <v>18000</v>
      </c>
      <c r="J76" s="536">
        <v>0</v>
      </c>
      <c r="K76" s="536">
        <v>18000</v>
      </c>
      <c r="L76" s="536">
        <v>0</v>
      </c>
      <c r="M76" s="536">
        <v>0</v>
      </c>
      <c r="N76" s="536">
        <v>0</v>
      </c>
      <c r="O76" s="536">
        <v>0</v>
      </c>
      <c r="P76" s="536">
        <v>0</v>
      </c>
      <c r="Q76" s="536">
        <f t="shared" si="7"/>
        <v>0</v>
      </c>
      <c r="R76" s="536">
        <v>0</v>
      </c>
      <c r="S76" s="536">
        <v>0</v>
      </c>
      <c r="T76" s="535">
        <v>0</v>
      </c>
    </row>
    <row r="77" spans="1:20" ht="13.5" customHeight="1">
      <c r="A77" s="569"/>
      <c r="B77" s="569"/>
      <c r="C77" s="510"/>
      <c r="D77" s="510" t="s">
        <v>46</v>
      </c>
      <c r="E77" s="570" t="s">
        <v>47</v>
      </c>
      <c r="F77" s="570"/>
      <c r="G77" s="534">
        <f t="shared" si="4"/>
        <v>100</v>
      </c>
      <c r="H77" s="536">
        <f t="shared" si="5"/>
        <v>100</v>
      </c>
      <c r="I77" s="536">
        <f t="shared" si="6"/>
        <v>100</v>
      </c>
      <c r="J77" s="536">
        <v>0</v>
      </c>
      <c r="K77" s="536">
        <v>100</v>
      </c>
      <c r="L77" s="536">
        <v>0</v>
      </c>
      <c r="M77" s="536">
        <v>0</v>
      </c>
      <c r="N77" s="536">
        <v>0</v>
      </c>
      <c r="O77" s="536">
        <v>0</v>
      </c>
      <c r="P77" s="536">
        <v>0</v>
      </c>
      <c r="Q77" s="536">
        <f t="shared" si="7"/>
        <v>0</v>
      </c>
      <c r="R77" s="536">
        <v>0</v>
      </c>
      <c r="S77" s="536">
        <v>0</v>
      </c>
      <c r="T77" s="535">
        <v>0</v>
      </c>
    </row>
    <row r="78" spans="1:20" ht="24.75" customHeight="1">
      <c r="A78" s="569"/>
      <c r="B78" s="569"/>
      <c r="C78" s="510"/>
      <c r="D78" s="510" t="s">
        <v>66</v>
      </c>
      <c r="E78" s="570" t="s">
        <v>67</v>
      </c>
      <c r="F78" s="570"/>
      <c r="G78" s="534">
        <f t="shared" si="4"/>
        <v>1000</v>
      </c>
      <c r="H78" s="536">
        <f t="shared" si="5"/>
        <v>1000</v>
      </c>
      <c r="I78" s="536">
        <f t="shared" si="6"/>
        <v>1000</v>
      </c>
      <c r="J78" s="536">
        <v>0</v>
      </c>
      <c r="K78" s="536">
        <v>1000</v>
      </c>
      <c r="L78" s="536">
        <v>0</v>
      </c>
      <c r="M78" s="536">
        <v>0</v>
      </c>
      <c r="N78" s="536">
        <v>0</v>
      </c>
      <c r="O78" s="536">
        <v>0</v>
      </c>
      <c r="P78" s="536">
        <v>0</v>
      </c>
      <c r="Q78" s="536">
        <f t="shared" si="7"/>
        <v>0</v>
      </c>
      <c r="R78" s="536">
        <v>0</v>
      </c>
      <c r="S78" s="536">
        <v>0</v>
      </c>
      <c r="T78" s="535">
        <v>0</v>
      </c>
    </row>
    <row r="79" spans="1:20" ht="24.75" customHeight="1">
      <c r="A79" s="569"/>
      <c r="B79" s="569"/>
      <c r="C79" s="510"/>
      <c r="D79" s="510" t="s">
        <v>50</v>
      </c>
      <c r="E79" s="570" t="s">
        <v>51</v>
      </c>
      <c r="F79" s="570"/>
      <c r="G79" s="534">
        <f t="shared" si="4"/>
        <v>4000</v>
      </c>
      <c r="H79" s="536">
        <f t="shared" si="5"/>
        <v>4000</v>
      </c>
      <c r="I79" s="536">
        <f t="shared" si="6"/>
        <v>4000</v>
      </c>
      <c r="J79" s="536">
        <v>0</v>
      </c>
      <c r="K79" s="536">
        <v>4000</v>
      </c>
      <c r="L79" s="536">
        <v>0</v>
      </c>
      <c r="M79" s="536">
        <v>0</v>
      </c>
      <c r="N79" s="536">
        <v>0</v>
      </c>
      <c r="O79" s="536">
        <v>0</v>
      </c>
      <c r="P79" s="536">
        <v>0</v>
      </c>
      <c r="Q79" s="536">
        <f t="shared" si="7"/>
        <v>0</v>
      </c>
      <c r="R79" s="536">
        <v>0</v>
      </c>
      <c r="S79" s="536">
        <v>0</v>
      </c>
      <c r="T79" s="535">
        <v>0</v>
      </c>
    </row>
    <row r="80" spans="1:20" ht="25.5" customHeight="1">
      <c r="A80" s="569"/>
      <c r="B80" s="569"/>
      <c r="C80" s="510"/>
      <c r="D80" s="510" t="s">
        <v>52</v>
      </c>
      <c r="E80" s="570" t="s">
        <v>53</v>
      </c>
      <c r="F80" s="570"/>
      <c r="G80" s="534">
        <f t="shared" si="4"/>
        <v>6000</v>
      </c>
      <c r="H80" s="536">
        <f t="shared" si="5"/>
        <v>6000</v>
      </c>
      <c r="I80" s="536">
        <f t="shared" si="6"/>
        <v>6000</v>
      </c>
      <c r="J80" s="536">
        <v>0</v>
      </c>
      <c r="K80" s="536">
        <v>6000</v>
      </c>
      <c r="L80" s="536">
        <v>0</v>
      </c>
      <c r="M80" s="536">
        <v>0</v>
      </c>
      <c r="N80" s="536">
        <v>0</v>
      </c>
      <c r="O80" s="536">
        <v>0</v>
      </c>
      <c r="P80" s="536">
        <v>0</v>
      </c>
      <c r="Q80" s="536">
        <f t="shared" si="7"/>
        <v>0</v>
      </c>
      <c r="R80" s="536">
        <v>0</v>
      </c>
      <c r="S80" s="536">
        <v>0</v>
      </c>
      <c r="T80" s="535">
        <v>0</v>
      </c>
    </row>
    <row r="81" spans="1:20" ht="22.5" customHeight="1">
      <c r="A81" s="569"/>
      <c r="B81" s="569"/>
      <c r="C81" s="510"/>
      <c r="D81" s="510" t="s">
        <v>58</v>
      </c>
      <c r="E81" s="570" t="s">
        <v>59</v>
      </c>
      <c r="F81" s="570"/>
      <c r="G81" s="534">
        <f t="shared" si="4"/>
        <v>250000</v>
      </c>
      <c r="H81" s="536">
        <f t="shared" si="5"/>
        <v>0</v>
      </c>
      <c r="I81" s="536">
        <f t="shared" si="6"/>
        <v>0</v>
      </c>
      <c r="J81" s="536">
        <v>0</v>
      </c>
      <c r="K81" s="536">
        <v>0</v>
      </c>
      <c r="L81" s="536">
        <v>0</v>
      </c>
      <c r="M81" s="536">
        <v>0</v>
      </c>
      <c r="N81" s="536">
        <v>0</v>
      </c>
      <c r="O81" s="536">
        <v>0</v>
      </c>
      <c r="P81" s="536">
        <v>0</v>
      </c>
      <c r="Q81" s="536">
        <f t="shared" si="7"/>
        <v>250000</v>
      </c>
      <c r="R81" s="536">
        <v>250000</v>
      </c>
      <c r="S81" s="534">
        <v>0</v>
      </c>
      <c r="T81" s="535">
        <v>0</v>
      </c>
    </row>
    <row r="82" spans="1:20" ht="21.75" customHeight="1">
      <c r="A82" s="569"/>
      <c r="B82" s="569"/>
      <c r="C82" s="510"/>
      <c r="D82" s="510" t="s">
        <v>60</v>
      </c>
      <c r="E82" s="570" t="s">
        <v>59</v>
      </c>
      <c r="F82" s="570"/>
      <c r="G82" s="534">
        <f t="shared" si="4"/>
        <v>1600000</v>
      </c>
      <c r="H82" s="536">
        <f t="shared" si="5"/>
        <v>0</v>
      </c>
      <c r="I82" s="536">
        <f t="shared" si="6"/>
        <v>0</v>
      </c>
      <c r="J82" s="536">
        <v>0</v>
      </c>
      <c r="K82" s="536">
        <v>0</v>
      </c>
      <c r="L82" s="536">
        <v>0</v>
      </c>
      <c r="M82" s="536">
        <v>0</v>
      </c>
      <c r="N82" s="536">
        <v>0</v>
      </c>
      <c r="O82" s="536">
        <v>0</v>
      </c>
      <c r="P82" s="536">
        <v>0</v>
      </c>
      <c r="Q82" s="536">
        <f t="shared" si="7"/>
        <v>1600000</v>
      </c>
      <c r="R82" s="536">
        <v>1600000</v>
      </c>
      <c r="S82" s="536">
        <v>1600000</v>
      </c>
      <c r="T82" s="535">
        <v>0</v>
      </c>
    </row>
    <row r="83" spans="1:20" ht="23.25" customHeight="1">
      <c r="A83" s="569"/>
      <c r="B83" s="569"/>
      <c r="C83" s="510"/>
      <c r="D83" s="510" t="s">
        <v>61</v>
      </c>
      <c r="E83" s="570" t="s">
        <v>59</v>
      </c>
      <c r="F83" s="570"/>
      <c r="G83" s="534">
        <f t="shared" si="4"/>
        <v>1066667</v>
      </c>
      <c r="H83" s="536">
        <f t="shared" si="5"/>
        <v>0</v>
      </c>
      <c r="I83" s="536">
        <f t="shared" si="6"/>
        <v>0</v>
      </c>
      <c r="J83" s="536">
        <v>0</v>
      </c>
      <c r="K83" s="536">
        <v>0</v>
      </c>
      <c r="L83" s="536">
        <v>0</v>
      </c>
      <c r="M83" s="536">
        <v>0</v>
      </c>
      <c r="N83" s="536">
        <v>0</v>
      </c>
      <c r="O83" s="536">
        <v>0</v>
      </c>
      <c r="P83" s="536">
        <v>0</v>
      </c>
      <c r="Q83" s="536">
        <f t="shared" si="7"/>
        <v>1066667</v>
      </c>
      <c r="R83" s="536">
        <v>1066667</v>
      </c>
      <c r="S83" s="536">
        <v>1066667</v>
      </c>
      <c r="T83" s="535">
        <v>0</v>
      </c>
    </row>
    <row r="84" spans="1:20" ht="13.5" customHeight="1">
      <c r="A84" s="584" t="s">
        <v>498</v>
      </c>
      <c r="B84" s="584"/>
      <c r="C84" s="539"/>
      <c r="D84" s="539"/>
      <c r="E84" s="571" t="s">
        <v>499</v>
      </c>
      <c r="F84" s="571"/>
      <c r="G84" s="542">
        <f>SUM(G85,G87,G89)</f>
        <v>458000</v>
      </c>
      <c r="H84" s="542">
        <f aca="true" t="shared" si="14" ref="H84:T84">SUM(H85,H87,H89)</f>
        <v>452000</v>
      </c>
      <c r="I84" s="542">
        <f t="shared" si="14"/>
        <v>451250</v>
      </c>
      <c r="J84" s="542">
        <f t="shared" si="14"/>
        <v>263300</v>
      </c>
      <c r="K84" s="542">
        <f t="shared" si="14"/>
        <v>187950</v>
      </c>
      <c r="L84" s="542">
        <f t="shared" si="14"/>
        <v>0</v>
      </c>
      <c r="M84" s="542">
        <f t="shared" si="14"/>
        <v>750</v>
      </c>
      <c r="N84" s="542">
        <f t="shared" si="14"/>
        <v>0</v>
      </c>
      <c r="O84" s="542">
        <f t="shared" si="14"/>
        <v>0</v>
      </c>
      <c r="P84" s="542">
        <f t="shared" si="14"/>
        <v>0</v>
      </c>
      <c r="Q84" s="542">
        <f t="shared" si="14"/>
        <v>6000</v>
      </c>
      <c r="R84" s="542">
        <f t="shared" si="14"/>
        <v>6000</v>
      </c>
      <c r="S84" s="542">
        <f t="shared" si="14"/>
        <v>0</v>
      </c>
      <c r="T84" s="541">
        <f t="shared" si="14"/>
        <v>0</v>
      </c>
    </row>
    <row r="85" spans="1:20" ht="24" customHeight="1">
      <c r="A85" s="584"/>
      <c r="B85" s="584"/>
      <c r="C85" s="539" t="s">
        <v>500</v>
      </c>
      <c r="D85" s="539"/>
      <c r="E85" s="571" t="s">
        <v>68</v>
      </c>
      <c r="F85" s="571"/>
      <c r="G85" s="542">
        <f>SUM(G86)</f>
        <v>130000</v>
      </c>
      <c r="H85" s="542">
        <f>SUM(H86)</f>
        <v>130000</v>
      </c>
      <c r="I85" s="542">
        <f>SUM(I86)</f>
        <v>130000</v>
      </c>
      <c r="J85" s="542">
        <f>SUM(J86)</f>
        <v>0</v>
      </c>
      <c r="K85" s="542">
        <f aca="true" t="shared" si="15" ref="K85:T85">SUM(K86)</f>
        <v>130000</v>
      </c>
      <c r="L85" s="542">
        <f t="shared" si="15"/>
        <v>0</v>
      </c>
      <c r="M85" s="542">
        <f t="shared" si="15"/>
        <v>0</v>
      </c>
      <c r="N85" s="542">
        <f t="shared" si="15"/>
        <v>0</v>
      </c>
      <c r="O85" s="542">
        <f t="shared" si="15"/>
        <v>0</v>
      </c>
      <c r="P85" s="542">
        <f t="shared" si="15"/>
        <v>0</v>
      </c>
      <c r="Q85" s="542">
        <f t="shared" si="15"/>
        <v>0</v>
      </c>
      <c r="R85" s="542">
        <f t="shared" si="15"/>
        <v>0</v>
      </c>
      <c r="S85" s="542">
        <f t="shared" si="15"/>
        <v>0</v>
      </c>
      <c r="T85" s="541">
        <f t="shared" si="15"/>
        <v>0</v>
      </c>
    </row>
    <row r="86" spans="1:20" ht="17.25" customHeight="1">
      <c r="A86" s="569"/>
      <c r="B86" s="569"/>
      <c r="C86" s="510"/>
      <c r="D86" s="510" t="s">
        <v>5</v>
      </c>
      <c r="E86" s="570" t="s">
        <v>6</v>
      </c>
      <c r="F86" s="570"/>
      <c r="G86" s="534">
        <f aca="true" t="shared" si="16" ref="G86:G147">SUM(H86,Q86)</f>
        <v>130000</v>
      </c>
      <c r="H86" s="536">
        <f aca="true" t="shared" si="17" ref="H86:H147">SUM(I86,L86:P86)</f>
        <v>130000</v>
      </c>
      <c r="I86" s="536">
        <f aca="true" t="shared" si="18" ref="I86:I147">SUM(J86:K86)</f>
        <v>130000</v>
      </c>
      <c r="J86" s="536">
        <v>0</v>
      </c>
      <c r="K86" s="536">
        <v>130000</v>
      </c>
      <c r="L86" s="536">
        <v>0</v>
      </c>
      <c r="M86" s="536">
        <v>0</v>
      </c>
      <c r="N86" s="536">
        <v>0</v>
      </c>
      <c r="O86" s="536">
        <v>0</v>
      </c>
      <c r="P86" s="536">
        <v>0</v>
      </c>
      <c r="Q86" s="536">
        <f aca="true" t="shared" si="19" ref="Q86:Q147">SUM(R86,T86)</f>
        <v>0</v>
      </c>
      <c r="R86" s="536">
        <v>0</v>
      </c>
      <c r="S86" s="536">
        <v>0</v>
      </c>
      <c r="T86" s="535">
        <v>0</v>
      </c>
    </row>
    <row r="87" spans="1:20" ht="22.5" customHeight="1">
      <c r="A87" s="569"/>
      <c r="B87" s="569"/>
      <c r="C87" s="539" t="s">
        <v>502</v>
      </c>
      <c r="D87" s="539"/>
      <c r="E87" s="571" t="s">
        <v>69</v>
      </c>
      <c r="F87" s="571"/>
      <c r="G87" s="542">
        <f>SUM(G88)</f>
        <v>15000</v>
      </c>
      <c r="H87" s="542">
        <f>SUM(H88)</f>
        <v>15000</v>
      </c>
      <c r="I87" s="542">
        <f>SUM(I88)</f>
        <v>15000</v>
      </c>
      <c r="J87" s="542">
        <f>SUM(J88)</f>
        <v>0</v>
      </c>
      <c r="K87" s="542">
        <f aca="true" t="shared" si="20" ref="K87:T87">SUM(K88)</f>
        <v>15000</v>
      </c>
      <c r="L87" s="542">
        <f t="shared" si="20"/>
        <v>0</v>
      </c>
      <c r="M87" s="542">
        <f t="shared" si="20"/>
        <v>0</v>
      </c>
      <c r="N87" s="542">
        <f t="shared" si="20"/>
        <v>0</v>
      </c>
      <c r="O87" s="542">
        <f t="shared" si="20"/>
        <v>0</v>
      </c>
      <c r="P87" s="542">
        <f t="shared" si="20"/>
        <v>0</v>
      </c>
      <c r="Q87" s="542">
        <f t="shared" si="20"/>
        <v>0</v>
      </c>
      <c r="R87" s="542">
        <f t="shared" si="20"/>
        <v>0</v>
      </c>
      <c r="S87" s="542">
        <f t="shared" si="20"/>
        <v>0</v>
      </c>
      <c r="T87" s="541">
        <f t="shared" si="20"/>
        <v>0</v>
      </c>
    </row>
    <row r="88" spans="1:20" ht="13.5" customHeight="1">
      <c r="A88" s="569"/>
      <c r="B88" s="569"/>
      <c r="C88" s="510"/>
      <c r="D88" s="510" t="s">
        <v>5</v>
      </c>
      <c r="E88" s="570" t="s">
        <v>6</v>
      </c>
      <c r="F88" s="570"/>
      <c r="G88" s="534">
        <f t="shared" si="16"/>
        <v>15000</v>
      </c>
      <c r="H88" s="536">
        <f t="shared" si="17"/>
        <v>15000</v>
      </c>
      <c r="I88" s="536">
        <f t="shared" si="18"/>
        <v>15000</v>
      </c>
      <c r="J88" s="536">
        <v>0</v>
      </c>
      <c r="K88" s="536">
        <v>15000</v>
      </c>
      <c r="L88" s="536">
        <v>0</v>
      </c>
      <c r="M88" s="536">
        <v>0</v>
      </c>
      <c r="N88" s="536">
        <v>0</v>
      </c>
      <c r="O88" s="536">
        <v>0</v>
      </c>
      <c r="P88" s="536">
        <v>0</v>
      </c>
      <c r="Q88" s="536">
        <f t="shared" si="19"/>
        <v>0</v>
      </c>
      <c r="R88" s="536">
        <v>0</v>
      </c>
      <c r="S88" s="536">
        <v>0</v>
      </c>
      <c r="T88" s="535">
        <v>0</v>
      </c>
    </row>
    <row r="89" spans="1:20" ht="13.5" customHeight="1">
      <c r="A89" s="569"/>
      <c r="B89" s="569"/>
      <c r="C89" s="539" t="s">
        <v>503</v>
      </c>
      <c r="D89" s="539"/>
      <c r="E89" s="571" t="s">
        <v>504</v>
      </c>
      <c r="F89" s="571"/>
      <c r="G89" s="542">
        <f>SUM(G90:G113)</f>
        <v>313000</v>
      </c>
      <c r="H89" s="542">
        <f>SUM(H90:H113)</f>
        <v>307000</v>
      </c>
      <c r="I89" s="542">
        <f>SUM(I90:I113)</f>
        <v>306250</v>
      </c>
      <c r="J89" s="542">
        <f>SUM(J90:J113)</f>
        <v>263300</v>
      </c>
      <c r="K89" s="542">
        <f aca="true" t="shared" si="21" ref="K89:T89">SUM(K90:K113)</f>
        <v>42950</v>
      </c>
      <c r="L89" s="542">
        <f t="shared" si="21"/>
        <v>0</v>
      </c>
      <c r="M89" s="542">
        <f t="shared" si="21"/>
        <v>750</v>
      </c>
      <c r="N89" s="542">
        <f t="shared" si="21"/>
        <v>0</v>
      </c>
      <c r="O89" s="542">
        <f t="shared" si="21"/>
        <v>0</v>
      </c>
      <c r="P89" s="542">
        <f t="shared" si="21"/>
        <v>0</v>
      </c>
      <c r="Q89" s="542">
        <f t="shared" si="21"/>
        <v>6000</v>
      </c>
      <c r="R89" s="542">
        <f t="shared" si="21"/>
        <v>6000</v>
      </c>
      <c r="S89" s="542">
        <f t="shared" si="21"/>
        <v>0</v>
      </c>
      <c r="T89" s="541">
        <f t="shared" si="21"/>
        <v>0</v>
      </c>
    </row>
    <row r="90" spans="1:20" ht="22.5" customHeight="1">
      <c r="A90" s="569"/>
      <c r="B90" s="569"/>
      <c r="C90" s="510"/>
      <c r="D90" s="510" t="s">
        <v>7</v>
      </c>
      <c r="E90" s="570" t="s">
        <v>8</v>
      </c>
      <c r="F90" s="570"/>
      <c r="G90" s="534">
        <f t="shared" si="16"/>
        <v>750</v>
      </c>
      <c r="H90" s="536">
        <f t="shared" si="17"/>
        <v>750</v>
      </c>
      <c r="I90" s="536">
        <f t="shared" si="18"/>
        <v>0</v>
      </c>
      <c r="J90" s="536">
        <v>0</v>
      </c>
      <c r="K90" s="536">
        <v>0</v>
      </c>
      <c r="L90" s="536">
        <v>0</v>
      </c>
      <c r="M90" s="536">
        <v>750</v>
      </c>
      <c r="N90" s="536">
        <v>0</v>
      </c>
      <c r="O90" s="536">
        <v>0</v>
      </c>
      <c r="P90" s="536">
        <v>0</v>
      </c>
      <c r="Q90" s="536">
        <f t="shared" si="19"/>
        <v>0</v>
      </c>
      <c r="R90" s="536">
        <v>0</v>
      </c>
      <c r="S90" s="536">
        <v>0</v>
      </c>
      <c r="T90" s="535">
        <v>0</v>
      </c>
    </row>
    <row r="91" spans="1:20" ht="24" customHeight="1">
      <c r="A91" s="569"/>
      <c r="B91" s="569"/>
      <c r="C91" s="510"/>
      <c r="D91" s="510" t="s">
        <v>9</v>
      </c>
      <c r="E91" s="570" t="s">
        <v>10</v>
      </c>
      <c r="F91" s="570"/>
      <c r="G91" s="534">
        <f t="shared" si="16"/>
        <v>60000</v>
      </c>
      <c r="H91" s="536">
        <f t="shared" si="17"/>
        <v>60000</v>
      </c>
      <c r="I91" s="536">
        <f t="shared" si="18"/>
        <v>60000</v>
      </c>
      <c r="J91" s="536">
        <v>60000</v>
      </c>
      <c r="K91" s="536">
        <v>0</v>
      </c>
      <c r="L91" s="536">
        <v>0</v>
      </c>
      <c r="M91" s="536">
        <v>0</v>
      </c>
      <c r="N91" s="536">
        <v>0</v>
      </c>
      <c r="O91" s="536">
        <v>0</v>
      </c>
      <c r="P91" s="536">
        <v>0</v>
      </c>
      <c r="Q91" s="536">
        <f t="shared" si="19"/>
        <v>0</v>
      </c>
      <c r="R91" s="536">
        <v>0</v>
      </c>
      <c r="S91" s="536">
        <v>0</v>
      </c>
      <c r="T91" s="535">
        <v>0</v>
      </c>
    </row>
    <row r="92" spans="1:20" ht="26.25" customHeight="1">
      <c r="A92" s="569"/>
      <c r="B92" s="569"/>
      <c r="C92" s="510"/>
      <c r="D92" s="510" t="s">
        <v>70</v>
      </c>
      <c r="E92" s="570" t="s">
        <v>71</v>
      </c>
      <c r="F92" s="570"/>
      <c r="G92" s="534">
        <f t="shared" si="16"/>
        <v>143300</v>
      </c>
      <c r="H92" s="536">
        <f t="shared" si="17"/>
        <v>143300</v>
      </c>
      <c r="I92" s="536">
        <f t="shared" si="18"/>
        <v>143300</v>
      </c>
      <c r="J92" s="536">
        <v>143300</v>
      </c>
      <c r="K92" s="536">
        <v>0</v>
      </c>
      <c r="L92" s="536">
        <v>0</v>
      </c>
      <c r="M92" s="536">
        <v>0</v>
      </c>
      <c r="N92" s="536">
        <v>0</v>
      </c>
      <c r="O92" s="536">
        <v>0</v>
      </c>
      <c r="P92" s="536">
        <v>0</v>
      </c>
      <c r="Q92" s="536">
        <f t="shared" si="19"/>
        <v>0</v>
      </c>
      <c r="R92" s="536">
        <v>0</v>
      </c>
      <c r="S92" s="536">
        <v>0</v>
      </c>
      <c r="T92" s="535">
        <v>0</v>
      </c>
    </row>
    <row r="93" spans="1:20" ht="22.5" customHeight="1">
      <c r="A93" s="569"/>
      <c r="B93" s="569"/>
      <c r="C93" s="510"/>
      <c r="D93" s="510" t="s">
        <v>11</v>
      </c>
      <c r="E93" s="570" t="s">
        <v>12</v>
      </c>
      <c r="F93" s="570"/>
      <c r="G93" s="534">
        <f t="shared" si="16"/>
        <v>17120</v>
      </c>
      <c r="H93" s="536">
        <f t="shared" si="17"/>
        <v>17120</v>
      </c>
      <c r="I93" s="536">
        <f t="shared" si="18"/>
        <v>17120</v>
      </c>
      <c r="J93" s="536">
        <v>17120</v>
      </c>
      <c r="K93" s="536">
        <v>0</v>
      </c>
      <c r="L93" s="536">
        <v>0</v>
      </c>
      <c r="M93" s="536">
        <v>0</v>
      </c>
      <c r="N93" s="536">
        <v>0</v>
      </c>
      <c r="O93" s="536">
        <v>0</v>
      </c>
      <c r="P93" s="536">
        <v>0</v>
      </c>
      <c r="Q93" s="536">
        <f t="shared" si="19"/>
        <v>0</v>
      </c>
      <c r="R93" s="536">
        <v>0</v>
      </c>
      <c r="S93" s="536">
        <v>0</v>
      </c>
      <c r="T93" s="535">
        <v>0</v>
      </c>
    </row>
    <row r="94" spans="1:20" ht="22.5" customHeight="1">
      <c r="A94" s="569"/>
      <c r="B94" s="569"/>
      <c r="C94" s="510"/>
      <c r="D94" s="510" t="s">
        <v>13</v>
      </c>
      <c r="E94" s="570" t="s">
        <v>14</v>
      </c>
      <c r="F94" s="570"/>
      <c r="G94" s="534">
        <f t="shared" si="16"/>
        <v>35120</v>
      </c>
      <c r="H94" s="536">
        <f t="shared" si="17"/>
        <v>35120</v>
      </c>
      <c r="I94" s="536">
        <f t="shared" si="18"/>
        <v>35120</v>
      </c>
      <c r="J94" s="536">
        <v>35120</v>
      </c>
      <c r="K94" s="536">
        <v>0</v>
      </c>
      <c r="L94" s="536">
        <v>0</v>
      </c>
      <c r="M94" s="536">
        <v>0</v>
      </c>
      <c r="N94" s="536">
        <v>0</v>
      </c>
      <c r="O94" s="536">
        <v>0</v>
      </c>
      <c r="P94" s="536">
        <v>0</v>
      </c>
      <c r="Q94" s="536">
        <f t="shared" si="19"/>
        <v>0</v>
      </c>
      <c r="R94" s="536">
        <v>0</v>
      </c>
      <c r="S94" s="536">
        <v>0</v>
      </c>
      <c r="T94" s="535">
        <v>0</v>
      </c>
    </row>
    <row r="95" spans="1:20" ht="13.5" customHeight="1">
      <c r="A95" s="569"/>
      <c r="B95" s="569"/>
      <c r="C95" s="510"/>
      <c r="D95" s="510" t="s">
        <v>15</v>
      </c>
      <c r="E95" s="570" t="s">
        <v>16</v>
      </c>
      <c r="F95" s="570"/>
      <c r="G95" s="534">
        <f t="shared" si="16"/>
        <v>5360</v>
      </c>
      <c r="H95" s="536">
        <f t="shared" si="17"/>
        <v>5360</v>
      </c>
      <c r="I95" s="536">
        <f t="shared" si="18"/>
        <v>5360</v>
      </c>
      <c r="J95" s="536">
        <v>5360</v>
      </c>
      <c r="K95" s="536">
        <v>0</v>
      </c>
      <c r="L95" s="536">
        <v>0</v>
      </c>
      <c r="M95" s="536">
        <v>0</v>
      </c>
      <c r="N95" s="536">
        <v>0</v>
      </c>
      <c r="O95" s="536">
        <v>0</v>
      </c>
      <c r="P95" s="536">
        <v>0</v>
      </c>
      <c r="Q95" s="536">
        <f t="shared" si="19"/>
        <v>0</v>
      </c>
      <c r="R95" s="536">
        <v>0</v>
      </c>
      <c r="S95" s="536">
        <v>0</v>
      </c>
      <c r="T95" s="535">
        <v>0</v>
      </c>
    </row>
    <row r="96" spans="1:20" ht="13.5" customHeight="1">
      <c r="A96" s="569"/>
      <c r="B96" s="569"/>
      <c r="C96" s="510"/>
      <c r="D96" s="510" t="s">
        <v>20</v>
      </c>
      <c r="E96" s="570" t="s">
        <v>21</v>
      </c>
      <c r="F96" s="570"/>
      <c r="G96" s="534">
        <f t="shared" si="16"/>
        <v>2400</v>
      </c>
      <c r="H96" s="536">
        <f t="shared" si="17"/>
        <v>2400</v>
      </c>
      <c r="I96" s="536">
        <f t="shared" si="18"/>
        <v>2400</v>
      </c>
      <c r="J96" s="536">
        <v>2400</v>
      </c>
      <c r="K96" s="536">
        <v>0</v>
      </c>
      <c r="L96" s="536">
        <v>0</v>
      </c>
      <c r="M96" s="536">
        <v>0</v>
      </c>
      <c r="N96" s="536">
        <v>0</v>
      </c>
      <c r="O96" s="536">
        <v>0</v>
      </c>
      <c r="P96" s="536">
        <v>0</v>
      </c>
      <c r="Q96" s="536">
        <f t="shared" si="19"/>
        <v>0</v>
      </c>
      <c r="R96" s="536">
        <v>0</v>
      </c>
      <c r="S96" s="536">
        <v>0</v>
      </c>
      <c r="T96" s="535">
        <v>0</v>
      </c>
    </row>
    <row r="97" spans="1:20" ht="13.5" customHeight="1">
      <c r="A97" s="569"/>
      <c r="B97" s="569"/>
      <c r="C97" s="510"/>
      <c r="D97" s="510" t="s">
        <v>22</v>
      </c>
      <c r="E97" s="570" t="s">
        <v>23</v>
      </c>
      <c r="F97" s="570"/>
      <c r="G97" s="534">
        <f t="shared" si="16"/>
        <v>4800</v>
      </c>
      <c r="H97" s="536">
        <f t="shared" si="17"/>
        <v>4800</v>
      </c>
      <c r="I97" s="536">
        <f t="shared" si="18"/>
        <v>4800</v>
      </c>
      <c r="J97" s="536">
        <v>0</v>
      </c>
      <c r="K97" s="536">
        <v>4800</v>
      </c>
      <c r="L97" s="536">
        <v>0</v>
      </c>
      <c r="M97" s="536">
        <v>0</v>
      </c>
      <c r="N97" s="536">
        <v>0</v>
      </c>
      <c r="O97" s="536">
        <v>0</v>
      </c>
      <c r="P97" s="536">
        <v>0</v>
      </c>
      <c r="Q97" s="536">
        <f t="shared" si="19"/>
        <v>0</v>
      </c>
      <c r="R97" s="536">
        <v>0</v>
      </c>
      <c r="S97" s="536">
        <v>0</v>
      </c>
      <c r="T97" s="535">
        <v>0</v>
      </c>
    </row>
    <row r="98" spans="1:20" ht="13.5" customHeight="1">
      <c r="A98" s="569"/>
      <c r="B98" s="569"/>
      <c r="C98" s="510"/>
      <c r="D98" s="510" t="s">
        <v>24</v>
      </c>
      <c r="E98" s="570" t="s">
        <v>25</v>
      </c>
      <c r="F98" s="570"/>
      <c r="G98" s="534">
        <f t="shared" si="16"/>
        <v>5270</v>
      </c>
      <c r="H98" s="536">
        <f t="shared" si="17"/>
        <v>5270</v>
      </c>
      <c r="I98" s="536">
        <f t="shared" si="18"/>
        <v>5270</v>
      </c>
      <c r="J98" s="536">
        <v>0</v>
      </c>
      <c r="K98" s="536">
        <v>5270</v>
      </c>
      <c r="L98" s="536">
        <v>0</v>
      </c>
      <c r="M98" s="536">
        <v>0</v>
      </c>
      <c r="N98" s="536">
        <v>0</v>
      </c>
      <c r="O98" s="536">
        <v>0</v>
      </c>
      <c r="P98" s="536">
        <v>0</v>
      </c>
      <c r="Q98" s="536">
        <f t="shared" si="19"/>
        <v>0</v>
      </c>
      <c r="R98" s="536">
        <v>0</v>
      </c>
      <c r="S98" s="536">
        <v>0</v>
      </c>
      <c r="T98" s="535">
        <v>0</v>
      </c>
    </row>
    <row r="99" spans="1:20" ht="13.5" customHeight="1">
      <c r="A99" s="569"/>
      <c r="B99" s="569"/>
      <c r="C99" s="510"/>
      <c r="D99" s="510" t="s">
        <v>26</v>
      </c>
      <c r="E99" s="570" t="s">
        <v>27</v>
      </c>
      <c r="F99" s="570"/>
      <c r="G99" s="534">
        <f t="shared" si="16"/>
        <v>700</v>
      </c>
      <c r="H99" s="536">
        <f t="shared" si="17"/>
        <v>700</v>
      </c>
      <c r="I99" s="536">
        <f t="shared" si="18"/>
        <v>700</v>
      </c>
      <c r="J99" s="536">
        <v>0</v>
      </c>
      <c r="K99" s="536">
        <v>700</v>
      </c>
      <c r="L99" s="536">
        <v>0</v>
      </c>
      <c r="M99" s="536">
        <v>0</v>
      </c>
      <c r="N99" s="536">
        <v>0</v>
      </c>
      <c r="O99" s="536">
        <v>0</v>
      </c>
      <c r="P99" s="536">
        <v>0</v>
      </c>
      <c r="Q99" s="536">
        <f t="shared" si="19"/>
        <v>0</v>
      </c>
      <c r="R99" s="536">
        <v>0</v>
      </c>
      <c r="S99" s="536">
        <v>0</v>
      </c>
      <c r="T99" s="535">
        <v>0</v>
      </c>
    </row>
    <row r="100" spans="1:20" ht="13.5" customHeight="1">
      <c r="A100" s="569"/>
      <c r="B100" s="569"/>
      <c r="C100" s="510"/>
      <c r="D100" s="510" t="s">
        <v>28</v>
      </c>
      <c r="E100" s="570" t="s">
        <v>29</v>
      </c>
      <c r="F100" s="570"/>
      <c r="G100" s="534">
        <f t="shared" si="16"/>
        <v>200</v>
      </c>
      <c r="H100" s="536">
        <f t="shared" si="17"/>
        <v>200</v>
      </c>
      <c r="I100" s="536">
        <f t="shared" si="18"/>
        <v>200</v>
      </c>
      <c r="J100" s="536">
        <v>0</v>
      </c>
      <c r="K100" s="536">
        <v>200</v>
      </c>
      <c r="L100" s="536">
        <v>0</v>
      </c>
      <c r="M100" s="536">
        <v>0</v>
      </c>
      <c r="N100" s="536">
        <v>0</v>
      </c>
      <c r="O100" s="536">
        <v>0</v>
      </c>
      <c r="P100" s="536">
        <v>0</v>
      </c>
      <c r="Q100" s="536">
        <f t="shared" si="19"/>
        <v>0</v>
      </c>
      <c r="R100" s="536">
        <v>0</v>
      </c>
      <c r="S100" s="536">
        <v>0</v>
      </c>
      <c r="T100" s="535">
        <v>0</v>
      </c>
    </row>
    <row r="101" spans="1:20" ht="13.5" customHeight="1">
      <c r="A101" s="569"/>
      <c r="B101" s="569"/>
      <c r="C101" s="510"/>
      <c r="D101" s="510" t="s">
        <v>5</v>
      </c>
      <c r="E101" s="570" t="s">
        <v>6</v>
      </c>
      <c r="F101" s="570"/>
      <c r="G101" s="534">
        <f t="shared" si="16"/>
        <v>6500</v>
      </c>
      <c r="H101" s="536">
        <f t="shared" si="17"/>
        <v>6500</v>
      </c>
      <c r="I101" s="536">
        <f t="shared" si="18"/>
        <v>6500</v>
      </c>
      <c r="J101" s="536">
        <v>0</v>
      </c>
      <c r="K101" s="536">
        <v>6500</v>
      </c>
      <c r="L101" s="536">
        <v>0</v>
      </c>
      <c r="M101" s="536">
        <v>0</v>
      </c>
      <c r="N101" s="536">
        <v>0</v>
      </c>
      <c r="O101" s="536">
        <v>0</v>
      </c>
      <c r="P101" s="536">
        <v>0</v>
      </c>
      <c r="Q101" s="536">
        <f t="shared" si="19"/>
        <v>0</v>
      </c>
      <c r="R101" s="536">
        <v>0</v>
      </c>
      <c r="S101" s="536">
        <v>0</v>
      </c>
      <c r="T101" s="535">
        <v>0</v>
      </c>
    </row>
    <row r="102" spans="1:20" ht="22.5" customHeight="1">
      <c r="A102" s="569"/>
      <c r="B102" s="569"/>
      <c r="C102" s="510"/>
      <c r="D102" s="510" t="s">
        <v>30</v>
      </c>
      <c r="E102" s="570" t="s">
        <v>31</v>
      </c>
      <c r="F102" s="570"/>
      <c r="G102" s="534">
        <f t="shared" si="16"/>
        <v>850</v>
      </c>
      <c r="H102" s="536">
        <f t="shared" si="17"/>
        <v>850</v>
      </c>
      <c r="I102" s="536">
        <f t="shared" si="18"/>
        <v>850</v>
      </c>
      <c r="J102" s="536">
        <v>0</v>
      </c>
      <c r="K102" s="536">
        <v>850</v>
      </c>
      <c r="L102" s="536">
        <v>0</v>
      </c>
      <c r="M102" s="536">
        <v>0</v>
      </c>
      <c r="N102" s="536">
        <v>0</v>
      </c>
      <c r="O102" s="536">
        <v>0</v>
      </c>
      <c r="P102" s="536">
        <v>0</v>
      </c>
      <c r="Q102" s="536">
        <f t="shared" si="19"/>
        <v>0</v>
      </c>
      <c r="R102" s="536">
        <v>0</v>
      </c>
      <c r="S102" s="536">
        <v>0</v>
      </c>
      <c r="T102" s="535">
        <v>0</v>
      </c>
    </row>
    <row r="103" spans="1:20" ht="33.75" customHeight="1">
      <c r="A103" s="569"/>
      <c r="B103" s="569"/>
      <c r="C103" s="510"/>
      <c r="D103" s="510" t="s">
        <v>34</v>
      </c>
      <c r="E103" s="570" t="s">
        <v>35</v>
      </c>
      <c r="F103" s="570"/>
      <c r="G103" s="534">
        <f t="shared" si="16"/>
        <v>1800</v>
      </c>
      <c r="H103" s="536">
        <f t="shared" si="17"/>
        <v>1800</v>
      </c>
      <c r="I103" s="536">
        <f t="shared" si="18"/>
        <v>1800</v>
      </c>
      <c r="J103" s="536">
        <v>0</v>
      </c>
      <c r="K103" s="536">
        <v>1800</v>
      </c>
      <c r="L103" s="536">
        <v>0</v>
      </c>
      <c r="M103" s="536">
        <v>0</v>
      </c>
      <c r="N103" s="536">
        <v>0</v>
      </c>
      <c r="O103" s="536">
        <v>0</v>
      </c>
      <c r="P103" s="536">
        <v>0</v>
      </c>
      <c r="Q103" s="536">
        <f t="shared" si="19"/>
        <v>0</v>
      </c>
      <c r="R103" s="536">
        <v>0</v>
      </c>
      <c r="S103" s="536">
        <v>0</v>
      </c>
      <c r="T103" s="535">
        <v>0</v>
      </c>
    </row>
    <row r="104" spans="1:20" ht="35.25" customHeight="1">
      <c r="A104" s="569"/>
      <c r="B104" s="569"/>
      <c r="C104" s="510"/>
      <c r="D104" s="510" t="s">
        <v>36</v>
      </c>
      <c r="E104" s="570" t="s">
        <v>37</v>
      </c>
      <c r="F104" s="570"/>
      <c r="G104" s="534">
        <f t="shared" si="16"/>
        <v>7570</v>
      </c>
      <c r="H104" s="536">
        <f t="shared" si="17"/>
        <v>7570</v>
      </c>
      <c r="I104" s="536">
        <f t="shared" si="18"/>
        <v>7570</v>
      </c>
      <c r="J104" s="536">
        <v>0</v>
      </c>
      <c r="K104" s="536">
        <v>7570</v>
      </c>
      <c r="L104" s="536">
        <v>0</v>
      </c>
      <c r="M104" s="536">
        <v>0</v>
      </c>
      <c r="N104" s="536">
        <v>0</v>
      </c>
      <c r="O104" s="536">
        <v>0</v>
      </c>
      <c r="P104" s="536">
        <v>0</v>
      </c>
      <c r="Q104" s="536">
        <f t="shared" si="19"/>
        <v>0</v>
      </c>
      <c r="R104" s="536">
        <v>0</v>
      </c>
      <c r="S104" s="536">
        <v>0</v>
      </c>
      <c r="T104" s="535">
        <v>0</v>
      </c>
    </row>
    <row r="105" spans="1:20" ht="17.25" customHeight="1">
      <c r="A105" s="569"/>
      <c r="B105" s="569"/>
      <c r="C105" s="510"/>
      <c r="D105" s="510" t="s">
        <v>38</v>
      </c>
      <c r="E105" s="570" t="s">
        <v>39</v>
      </c>
      <c r="F105" s="570"/>
      <c r="G105" s="534">
        <f t="shared" si="16"/>
        <v>800</v>
      </c>
      <c r="H105" s="536">
        <f t="shared" si="17"/>
        <v>800</v>
      </c>
      <c r="I105" s="536">
        <f t="shared" si="18"/>
        <v>800</v>
      </c>
      <c r="J105" s="536">
        <v>0</v>
      </c>
      <c r="K105" s="536">
        <v>800</v>
      </c>
      <c r="L105" s="536">
        <v>0</v>
      </c>
      <c r="M105" s="536">
        <v>0</v>
      </c>
      <c r="N105" s="536">
        <v>0</v>
      </c>
      <c r="O105" s="536">
        <v>0</v>
      </c>
      <c r="P105" s="536">
        <v>0</v>
      </c>
      <c r="Q105" s="536">
        <f t="shared" si="19"/>
        <v>0</v>
      </c>
      <c r="R105" s="536">
        <v>0</v>
      </c>
      <c r="S105" s="536">
        <v>0</v>
      </c>
      <c r="T105" s="535">
        <v>0</v>
      </c>
    </row>
    <row r="106" spans="1:20" ht="13.5" customHeight="1">
      <c r="A106" s="569"/>
      <c r="B106" s="569"/>
      <c r="C106" s="510"/>
      <c r="D106" s="510" t="s">
        <v>40</v>
      </c>
      <c r="E106" s="570" t="s">
        <v>41</v>
      </c>
      <c r="F106" s="570"/>
      <c r="G106" s="534">
        <f t="shared" si="16"/>
        <v>1200</v>
      </c>
      <c r="H106" s="536">
        <f t="shared" si="17"/>
        <v>1200</v>
      </c>
      <c r="I106" s="536">
        <f t="shared" si="18"/>
        <v>1200</v>
      </c>
      <c r="J106" s="536">
        <v>0</v>
      </c>
      <c r="K106" s="536">
        <v>1200</v>
      </c>
      <c r="L106" s="536">
        <v>0</v>
      </c>
      <c r="M106" s="536">
        <v>0</v>
      </c>
      <c r="N106" s="536">
        <v>0</v>
      </c>
      <c r="O106" s="536">
        <v>0</v>
      </c>
      <c r="P106" s="536">
        <v>0</v>
      </c>
      <c r="Q106" s="536">
        <f t="shared" si="19"/>
        <v>0</v>
      </c>
      <c r="R106" s="536">
        <v>0</v>
      </c>
      <c r="S106" s="536">
        <v>0</v>
      </c>
      <c r="T106" s="535">
        <v>0</v>
      </c>
    </row>
    <row r="107" spans="1:20" ht="24" customHeight="1">
      <c r="A107" s="569"/>
      <c r="B107" s="569"/>
      <c r="C107" s="510"/>
      <c r="D107" s="510" t="s">
        <v>17</v>
      </c>
      <c r="E107" s="570" t="s">
        <v>18</v>
      </c>
      <c r="F107" s="570"/>
      <c r="G107" s="534">
        <f t="shared" si="16"/>
        <v>5500</v>
      </c>
      <c r="H107" s="536">
        <f t="shared" si="17"/>
        <v>5500</v>
      </c>
      <c r="I107" s="536">
        <f t="shared" si="18"/>
        <v>5500</v>
      </c>
      <c r="J107" s="536">
        <v>0</v>
      </c>
      <c r="K107" s="536">
        <v>5500</v>
      </c>
      <c r="L107" s="536">
        <v>0</v>
      </c>
      <c r="M107" s="536">
        <v>0</v>
      </c>
      <c r="N107" s="536">
        <v>0</v>
      </c>
      <c r="O107" s="536">
        <v>0</v>
      </c>
      <c r="P107" s="536">
        <v>0</v>
      </c>
      <c r="Q107" s="536">
        <f t="shared" si="19"/>
        <v>0</v>
      </c>
      <c r="R107" s="536">
        <v>0</v>
      </c>
      <c r="S107" s="536">
        <v>0</v>
      </c>
      <c r="T107" s="535">
        <v>0</v>
      </c>
    </row>
    <row r="108" spans="1:20" ht="17.25" customHeight="1">
      <c r="A108" s="569"/>
      <c r="B108" s="569"/>
      <c r="C108" s="510"/>
      <c r="D108" s="510" t="s">
        <v>42</v>
      </c>
      <c r="E108" s="570" t="s">
        <v>43</v>
      </c>
      <c r="F108" s="570"/>
      <c r="G108" s="534">
        <f t="shared" si="16"/>
        <v>460</v>
      </c>
      <c r="H108" s="536">
        <f t="shared" si="17"/>
        <v>460</v>
      </c>
      <c r="I108" s="536">
        <f t="shared" si="18"/>
        <v>460</v>
      </c>
      <c r="J108" s="536">
        <v>0</v>
      </c>
      <c r="K108" s="536">
        <v>460</v>
      </c>
      <c r="L108" s="536">
        <v>0</v>
      </c>
      <c r="M108" s="536">
        <v>0</v>
      </c>
      <c r="N108" s="536">
        <v>0</v>
      </c>
      <c r="O108" s="536">
        <v>0</v>
      </c>
      <c r="P108" s="536">
        <v>0</v>
      </c>
      <c r="Q108" s="536">
        <f t="shared" si="19"/>
        <v>0</v>
      </c>
      <c r="R108" s="536">
        <v>0</v>
      </c>
      <c r="S108" s="536">
        <v>0</v>
      </c>
      <c r="T108" s="535">
        <v>0</v>
      </c>
    </row>
    <row r="109" spans="1:20" ht="22.5" customHeight="1">
      <c r="A109" s="569"/>
      <c r="B109" s="569"/>
      <c r="C109" s="510"/>
      <c r="D109" s="510" t="s">
        <v>72</v>
      </c>
      <c r="E109" s="570" t="s">
        <v>73</v>
      </c>
      <c r="F109" s="570"/>
      <c r="G109" s="534">
        <f t="shared" si="16"/>
        <v>800</v>
      </c>
      <c r="H109" s="536">
        <f t="shared" si="17"/>
        <v>800</v>
      </c>
      <c r="I109" s="536">
        <f t="shared" si="18"/>
        <v>800</v>
      </c>
      <c r="J109" s="536">
        <v>0</v>
      </c>
      <c r="K109" s="536">
        <v>800</v>
      </c>
      <c r="L109" s="536">
        <v>0</v>
      </c>
      <c r="M109" s="536">
        <v>0</v>
      </c>
      <c r="N109" s="536">
        <v>0</v>
      </c>
      <c r="O109" s="536">
        <v>0</v>
      </c>
      <c r="P109" s="536">
        <v>0</v>
      </c>
      <c r="Q109" s="536">
        <f t="shared" si="19"/>
        <v>0</v>
      </c>
      <c r="R109" s="536">
        <v>0</v>
      </c>
      <c r="S109" s="536">
        <v>0</v>
      </c>
      <c r="T109" s="535">
        <v>0</v>
      </c>
    </row>
    <row r="110" spans="1:20" ht="35.25" customHeight="1">
      <c r="A110" s="569"/>
      <c r="B110" s="569"/>
      <c r="C110" s="510"/>
      <c r="D110" s="510" t="s">
        <v>52</v>
      </c>
      <c r="E110" s="570" t="s">
        <v>53</v>
      </c>
      <c r="F110" s="570"/>
      <c r="G110" s="534">
        <f t="shared" si="16"/>
        <v>500</v>
      </c>
      <c r="H110" s="536">
        <f t="shared" si="17"/>
        <v>500</v>
      </c>
      <c r="I110" s="536">
        <f t="shared" si="18"/>
        <v>500</v>
      </c>
      <c r="J110" s="536">
        <v>0</v>
      </c>
      <c r="K110" s="536">
        <v>500</v>
      </c>
      <c r="L110" s="536">
        <v>0</v>
      </c>
      <c r="M110" s="536">
        <v>0</v>
      </c>
      <c r="N110" s="536">
        <v>0</v>
      </c>
      <c r="O110" s="536">
        <v>0</v>
      </c>
      <c r="P110" s="536">
        <v>0</v>
      </c>
      <c r="Q110" s="536">
        <f t="shared" si="19"/>
        <v>0</v>
      </c>
      <c r="R110" s="536">
        <v>0</v>
      </c>
      <c r="S110" s="536">
        <v>0</v>
      </c>
      <c r="T110" s="535">
        <v>0</v>
      </c>
    </row>
    <row r="111" spans="1:20" ht="34.5" customHeight="1">
      <c r="A111" s="569"/>
      <c r="B111" s="569"/>
      <c r="C111" s="510"/>
      <c r="D111" s="510" t="s">
        <v>54</v>
      </c>
      <c r="E111" s="570" t="s">
        <v>55</v>
      </c>
      <c r="F111" s="570"/>
      <c r="G111" s="534">
        <f t="shared" si="16"/>
        <v>1500</v>
      </c>
      <c r="H111" s="536">
        <f t="shared" si="17"/>
        <v>1500</v>
      </c>
      <c r="I111" s="536">
        <f t="shared" si="18"/>
        <v>1500</v>
      </c>
      <c r="J111" s="536">
        <v>0</v>
      </c>
      <c r="K111" s="536">
        <v>1500</v>
      </c>
      <c r="L111" s="536">
        <v>0</v>
      </c>
      <c r="M111" s="536">
        <v>0</v>
      </c>
      <c r="N111" s="536">
        <v>0</v>
      </c>
      <c r="O111" s="536">
        <v>0</v>
      </c>
      <c r="P111" s="536">
        <v>0</v>
      </c>
      <c r="Q111" s="536">
        <f t="shared" si="19"/>
        <v>0</v>
      </c>
      <c r="R111" s="536">
        <v>0</v>
      </c>
      <c r="S111" s="536">
        <v>0</v>
      </c>
      <c r="T111" s="535">
        <v>0</v>
      </c>
    </row>
    <row r="112" spans="1:20" ht="36" customHeight="1">
      <c r="A112" s="569"/>
      <c r="B112" s="569"/>
      <c r="C112" s="510"/>
      <c r="D112" s="510" t="s">
        <v>56</v>
      </c>
      <c r="E112" s="570" t="s">
        <v>57</v>
      </c>
      <c r="F112" s="570"/>
      <c r="G112" s="534">
        <f t="shared" si="16"/>
        <v>4500</v>
      </c>
      <c r="H112" s="536">
        <f t="shared" si="17"/>
        <v>4500</v>
      </c>
      <c r="I112" s="536">
        <f t="shared" si="18"/>
        <v>4500</v>
      </c>
      <c r="J112" s="536">
        <v>0</v>
      </c>
      <c r="K112" s="536">
        <v>4500</v>
      </c>
      <c r="L112" s="536">
        <v>0</v>
      </c>
      <c r="M112" s="536">
        <v>0</v>
      </c>
      <c r="N112" s="536">
        <v>0</v>
      </c>
      <c r="O112" s="536">
        <v>0</v>
      </c>
      <c r="P112" s="536">
        <v>0</v>
      </c>
      <c r="Q112" s="536">
        <f t="shared" si="19"/>
        <v>0</v>
      </c>
      <c r="R112" s="536">
        <v>0</v>
      </c>
      <c r="S112" s="536">
        <v>0</v>
      </c>
      <c r="T112" s="535">
        <v>0</v>
      </c>
    </row>
    <row r="113" spans="1:20" ht="24" customHeight="1">
      <c r="A113" s="569"/>
      <c r="B113" s="569"/>
      <c r="C113" s="510"/>
      <c r="D113" s="510" t="s">
        <v>62</v>
      </c>
      <c r="E113" s="570" t="s">
        <v>63</v>
      </c>
      <c r="F113" s="570"/>
      <c r="G113" s="534">
        <f t="shared" si="16"/>
        <v>6000</v>
      </c>
      <c r="H113" s="536">
        <f t="shared" si="17"/>
        <v>0</v>
      </c>
      <c r="I113" s="536">
        <f t="shared" si="18"/>
        <v>0</v>
      </c>
      <c r="J113" s="536">
        <v>0</v>
      </c>
      <c r="K113" s="536">
        <v>0</v>
      </c>
      <c r="L113" s="536">
        <v>0</v>
      </c>
      <c r="M113" s="536">
        <v>0</v>
      </c>
      <c r="N113" s="536">
        <v>0</v>
      </c>
      <c r="O113" s="536">
        <v>0</v>
      </c>
      <c r="P113" s="536">
        <v>0</v>
      </c>
      <c r="Q113" s="536">
        <f t="shared" si="19"/>
        <v>6000</v>
      </c>
      <c r="R113" s="536">
        <v>6000</v>
      </c>
      <c r="S113" s="534">
        <v>0</v>
      </c>
      <c r="T113" s="535">
        <v>0</v>
      </c>
    </row>
    <row r="114" spans="1:20" ht="17.25" customHeight="1">
      <c r="A114" s="584" t="s">
        <v>505</v>
      </c>
      <c r="B114" s="584"/>
      <c r="C114" s="539"/>
      <c r="D114" s="539"/>
      <c r="E114" s="571" t="s">
        <v>506</v>
      </c>
      <c r="F114" s="571"/>
      <c r="G114" s="542">
        <f aca="true" t="shared" si="22" ref="G114:T114">SUM(G115,G120,G125,G153,G162,G170)</f>
        <v>10082096</v>
      </c>
      <c r="H114" s="542">
        <f t="shared" si="22"/>
        <v>8540909</v>
      </c>
      <c r="I114" s="542">
        <f t="shared" si="22"/>
        <v>8139833</v>
      </c>
      <c r="J114" s="542">
        <f t="shared" si="22"/>
        <v>6263531</v>
      </c>
      <c r="K114" s="542">
        <f t="shared" si="22"/>
        <v>1876302</v>
      </c>
      <c r="L114" s="542">
        <f t="shared" si="22"/>
        <v>125000</v>
      </c>
      <c r="M114" s="542">
        <f t="shared" si="22"/>
        <v>276076</v>
      </c>
      <c r="N114" s="542">
        <f t="shared" si="22"/>
        <v>0</v>
      </c>
      <c r="O114" s="542">
        <f t="shared" si="22"/>
        <v>0</v>
      </c>
      <c r="P114" s="542">
        <f t="shared" si="22"/>
        <v>0</v>
      </c>
      <c r="Q114" s="542">
        <f t="shared" si="22"/>
        <v>1541187</v>
      </c>
      <c r="R114" s="542">
        <f t="shared" si="22"/>
        <v>1541187</v>
      </c>
      <c r="S114" s="542">
        <f t="shared" si="22"/>
        <v>290207</v>
      </c>
      <c r="T114" s="541">
        <f t="shared" si="22"/>
        <v>0</v>
      </c>
    </row>
    <row r="115" spans="1:20" ht="13.5" customHeight="1">
      <c r="A115" s="584"/>
      <c r="B115" s="584"/>
      <c r="C115" s="539" t="s">
        <v>507</v>
      </c>
      <c r="D115" s="539"/>
      <c r="E115" s="571" t="s">
        <v>508</v>
      </c>
      <c r="F115" s="571"/>
      <c r="G115" s="542">
        <f>SUM(G116:G119)</f>
        <v>1222873</v>
      </c>
      <c r="H115" s="542">
        <f>SUM(H116:H119)</f>
        <v>1222873</v>
      </c>
      <c r="I115" s="542">
        <f>SUM(I116:I119)</f>
        <v>1222873</v>
      </c>
      <c r="J115" s="542">
        <f>SUM(J116:J119)</f>
        <v>1222873</v>
      </c>
      <c r="K115" s="542">
        <f aca="true" t="shared" si="23" ref="K115:T115">SUM(K116:K119)</f>
        <v>0</v>
      </c>
      <c r="L115" s="542">
        <f t="shared" si="23"/>
        <v>0</v>
      </c>
      <c r="M115" s="542">
        <f t="shared" si="23"/>
        <v>0</v>
      </c>
      <c r="N115" s="542">
        <f t="shared" si="23"/>
        <v>0</v>
      </c>
      <c r="O115" s="542">
        <f t="shared" si="23"/>
        <v>0</v>
      </c>
      <c r="P115" s="542">
        <f t="shared" si="23"/>
        <v>0</v>
      </c>
      <c r="Q115" s="542">
        <f t="shared" si="23"/>
        <v>0</v>
      </c>
      <c r="R115" s="542">
        <f t="shared" si="23"/>
        <v>0</v>
      </c>
      <c r="S115" s="542">
        <f t="shared" si="23"/>
        <v>0</v>
      </c>
      <c r="T115" s="541">
        <f t="shared" si="23"/>
        <v>0</v>
      </c>
    </row>
    <row r="116" spans="1:20" ht="21.75" customHeight="1">
      <c r="A116" s="569"/>
      <c r="B116" s="569"/>
      <c r="C116" s="510"/>
      <c r="D116" s="510" t="s">
        <v>9</v>
      </c>
      <c r="E116" s="570" t="s">
        <v>10</v>
      </c>
      <c r="F116" s="570"/>
      <c r="G116" s="534">
        <f t="shared" si="16"/>
        <v>979864</v>
      </c>
      <c r="H116" s="536">
        <f t="shared" si="17"/>
        <v>979864</v>
      </c>
      <c r="I116" s="536">
        <f t="shared" si="18"/>
        <v>979864</v>
      </c>
      <c r="J116" s="536">
        <v>979864</v>
      </c>
      <c r="K116" s="536">
        <v>0</v>
      </c>
      <c r="L116" s="536">
        <v>0</v>
      </c>
      <c r="M116" s="536">
        <v>0</v>
      </c>
      <c r="N116" s="536">
        <v>0</v>
      </c>
      <c r="O116" s="536">
        <v>0</v>
      </c>
      <c r="P116" s="536">
        <v>0</v>
      </c>
      <c r="Q116" s="536">
        <f t="shared" si="19"/>
        <v>0</v>
      </c>
      <c r="R116" s="536">
        <v>0</v>
      </c>
      <c r="S116" s="536">
        <v>0</v>
      </c>
      <c r="T116" s="535">
        <v>0</v>
      </c>
    </row>
    <row r="117" spans="1:20" ht="22.5" customHeight="1">
      <c r="A117" s="569"/>
      <c r="B117" s="569"/>
      <c r="C117" s="510"/>
      <c r="D117" s="510" t="s">
        <v>11</v>
      </c>
      <c r="E117" s="570" t="s">
        <v>12</v>
      </c>
      <c r="F117" s="570"/>
      <c r="G117" s="534">
        <f t="shared" si="16"/>
        <v>78000</v>
      </c>
      <c r="H117" s="536">
        <f t="shared" si="17"/>
        <v>78000</v>
      </c>
      <c r="I117" s="536">
        <f t="shared" si="18"/>
        <v>78000</v>
      </c>
      <c r="J117" s="536">
        <v>78000</v>
      </c>
      <c r="K117" s="536">
        <v>0</v>
      </c>
      <c r="L117" s="536">
        <v>0</v>
      </c>
      <c r="M117" s="536">
        <v>0</v>
      </c>
      <c r="N117" s="536">
        <v>0</v>
      </c>
      <c r="O117" s="536">
        <v>0</v>
      </c>
      <c r="P117" s="536">
        <v>0</v>
      </c>
      <c r="Q117" s="536">
        <f t="shared" si="19"/>
        <v>0</v>
      </c>
      <c r="R117" s="536">
        <v>0</v>
      </c>
      <c r="S117" s="536">
        <v>0</v>
      </c>
      <c r="T117" s="535">
        <v>0</v>
      </c>
    </row>
    <row r="118" spans="1:20" ht="22.5" customHeight="1">
      <c r="A118" s="569"/>
      <c r="B118" s="569"/>
      <c r="C118" s="510"/>
      <c r="D118" s="510" t="s">
        <v>13</v>
      </c>
      <c r="E118" s="570" t="s">
        <v>14</v>
      </c>
      <c r="F118" s="570"/>
      <c r="G118" s="534">
        <f t="shared" si="16"/>
        <v>141996</v>
      </c>
      <c r="H118" s="536">
        <f t="shared" si="17"/>
        <v>141996</v>
      </c>
      <c r="I118" s="536">
        <f t="shared" si="18"/>
        <v>141996</v>
      </c>
      <c r="J118" s="536">
        <v>141996</v>
      </c>
      <c r="K118" s="536">
        <v>0</v>
      </c>
      <c r="L118" s="536">
        <v>0</v>
      </c>
      <c r="M118" s="536">
        <v>0</v>
      </c>
      <c r="N118" s="536">
        <v>0</v>
      </c>
      <c r="O118" s="536">
        <v>0</v>
      </c>
      <c r="P118" s="536">
        <v>0</v>
      </c>
      <c r="Q118" s="536">
        <f t="shared" si="19"/>
        <v>0</v>
      </c>
      <c r="R118" s="536">
        <v>0</v>
      </c>
      <c r="S118" s="536">
        <v>0</v>
      </c>
      <c r="T118" s="535">
        <v>0</v>
      </c>
    </row>
    <row r="119" spans="1:20" ht="13.5" customHeight="1">
      <c r="A119" s="569"/>
      <c r="B119" s="569"/>
      <c r="C119" s="510"/>
      <c r="D119" s="510" t="s">
        <v>15</v>
      </c>
      <c r="E119" s="570" t="s">
        <v>16</v>
      </c>
      <c r="F119" s="570"/>
      <c r="G119" s="534">
        <f t="shared" si="16"/>
        <v>23013</v>
      </c>
      <c r="H119" s="536">
        <f t="shared" si="17"/>
        <v>23013</v>
      </c>
      <c r="I119" s="536">
        <f t="shared" si="18"/>
        <v>23013</v>
      </c>
      <c r="J119" s="536">
        <v>23013</v>
      </c>
      <c r="K119" s="536">
        <v>0</v>
      </c>
      <c r="L119" s="536">
        <v>0</v>
      </c>
      <c r="M119" s="536">
        <v>0</v>
      </c>
      <c r="N119" s="536">
        <v>0</v>
      </c>
      <c r="O119" s="536">
        <v>0</v>
      </c>
      <c r="P119" s="536">
        <v>0</v>
      </c>
      <c r="Q119" s="536">
        <f t="shared" si="19"/>
        <v>0</v>
      </c>
      <c r="R119" s="536">
        <v>0</v>
      </c>
      <c r="S119" s="536">
        <v>0</v>
      </c>
      <c r="T119" s="535">
        <v>0</v>
      </c>
    </row>
    <row r="120" spans="1:20" ht="13.5" customHeight="1">
      <c r="A120" s="569"/>
      <c r="B120" s="569"/>
      <c r="C120" s="539" t="s">
        <v>447</v>
      </c>
      <c r="D120" s="539"/>
      <c r="E120" s="571" t="s">
        <v>448</v>
      </c>
      <c r="F120" s="571"/>
      <c r="G120" s="542">
        <f>SUM(G121:G124)</f>
        <v>265576</v>
      </c>
      <c r="H120" s="542">
        <f>SUM(H121:H124)</f>
        <v>265576</v>
      </c>
      <c r="I120" s="542">
        <f>SUM(I121:I124)</f>
        <v>14500</v>
      </c>
      <c r="J120" s="542">
        <f>SUM(J121:J124)</f>
        <v>0</v>
      </c>
      <c r="K120" s="542">
        <f aca="true" t="shared" si="24" ref="K120:T120">SUM(K121:K124)</f>
        <v>14500</v>
      </c>
      <c r="L120" s="542">
        <f t="shared" si="24"/>
        <v>0</v>
      </c>
      <c r="M120" s="542">
        <f t="shared" si="24"/>
        <v>251076</v>
      </c>
      <c r="N120" s="542">
        <f t="shared" si="24"/>
        <v>0</v>
      </c>
      <c r="O120" s="542">
        <f t="shared" si="24"/>
        <v>0</v>
      </c>
      <c r="P120" s="542">
        <f t="shared" si="24"/>
        <v>0</v>
      </c>
      <c r="Q120" s="542">
        <f t="shared" si="24"/>
        <v>0</v>
      </c>
      <c r="R120" s="542">
        <f t="shared" si="24"/>
        <v>0</v>
      </c>
      <c r="S120" s="542">
        <f t="shared" si="24"/>
        <v>0</v>
      </c>
      <c r="T120" s="541">
        <f t="shared" si="24"/>
        <v>0</v>
      </c>
    </row>
    <row r="121" spans="1:20" ht="24" customHeight="1">
      <c r="A121" s="569"/>
      <c r="B121" s="569"/>
      <c r="C121" s="510"/>
      <c r="D121" s="510" t="s">
        <v>74</v>
      </c>
      <c r="E121" s="570" t="s">
        <v>75</v>
      </c>
      <c r="F121" s="570"/>
      <c r="G121" s="534">
        <f t="shared" si="16"/>
        <v>251076</v>
      </c>
      <c r="H121" s="536">
        <f t="shared" si="17"/>
        <v>251076</v>
      </c>
      <c r="I121" s="536">
        <f t="shared" si="18"/>
        <v>0</v>
      </c>
      <c r="J121" s="536">
        <v>0</v>
      </c>
      <c r="K121" s="536">
        <v>0</v>
      </c>
      <c r="L121" s="536">
        <v>0</v>
      </c>
      <c r="M121" s="536">
        <v>251076</v>
      </c>
      <c r="N121" s="536">
        <v>0</v>
      </c>
      <c r="O121" s="536">
        <v>0</v>
      </c>
      <c r="P121" s="536">
        <v>0</v>
      </c>
      <c r="Q121" s="536">
        <f t="shared" si="19"/>
        <v>0</v>
      </c>
      <c r="R121" s="536">
        <v>0</v>
      </c>
      <c r="S121" s="536">
        <v>0</v>
      </c>
      <c r="T121" s="535">
        <v>0</v>
      </c>
    </row>
    <row r="122" spans="1:20" ht="13.5" customHeight="1">
      <c r="A122" s="569"/>
      <c r="B122" s="569"/>
      <c r="C122" s="510"/>
      <c r="D122" s="510" t="s">
        <v>22</v>
      </c>
      <c r="E122" s="570" t="s">
        <v>23</v>
      </c>
      <c r="F122" s="570"/>
      <c r="G122" s="534">
        <f t="shared" si="16"/>
        <v>6500</v>
      </c>
      <c r="H122" s="536">
        <f t="shared" si="17"/>
        <v>6500</v>
      </c>
      <c r="I122" s="536">
        <f t="shared" si="18"/>
        <v>6500</v>
      </c>
      <c r="J122" s="536">
        <v>0</v>
      </c>
      <c r="K122" s="536">
        <v>6500</v>
      </c>
      <c r="L122" s="536">
        <v>0</v>
      </c>
      <c r="M122" s="536">
        <v>0</v>
      </c>
      <c r="N122" s="536">
        <v>0</v>
      </c>
      <c r="O122" s="536">
        <v>0</v>
      </c>
      <c r="P122" s="536">
        <v>0</v>
      </c>
      <c r="Q122" s="536">
        <f t="shared" si="19"/>
        <v>0</v>
      </c>
      <c r="R122" s="536">
        <v>0</v>
      </c>
      <c r="S122" s="536">
        <v>0</v>
      </c>
      <c r="T122" s="535">
        <v>0</v>
      </c>
    </row>
    <row r="123" spans="1:20" ht="13.5" customHeight="1">
      <c r="A123" s="569"/>
      <c r="B123" s="569"/>
      <c r="C123" s="510"/>
      <c r="D123" s="510" t="s">
        <v>5</v>
      </c>
      <c r="E123" s="570" t="s">
        <v>6</v>
      </c>
      <c r="F123" s="570"/>
      <c r="G123" s="534">
        <f t="shared" si="16"/>
        <v>7000</v>
      </c>
      <c r="H123" s="536">
        <f t="shared" si="17"/>
        <v>7000</v>
      </c>
      <c r="I123" s="536">
        <f t="shared" si="18"/>
        <v>7000</v>
      </c>
      <c r="J123" s="536">
        <v>0</v>
      </c>
      <c r="K123" s="536">
        <v>7000</v>
      </c>
      <c r="L123" s="536">
        <v>0</v>
      </c>
      <c r="M123" s="536">
        <v>0</v>
      </c>
      <c r="N123" s="536">
        <v>0</v>
      </c>
      <c r="O123" s="536">
        <v>0</v>
      </c>
      <c r="P123" s="536">
        <v>0</v>
      </c>
      <c r="Q123" s="536">
        <f t="shared" si="19"/>
        <v>0</v>
      </c>
      <c r="R123" s="536">
        <v>0</v>
      </c>
      <c r="S123" s="536">
        <v>0</v>
      </c>
      <c r="T123" s="535">
        <v>0</v>
      </c>
    </row>
    <row r="124" spans="1:20" ht="13.5" customHeight="1">
      <c r="A124" s="569"/>
      <c r="B124" s="569"/>
      <c r="C124" s="510"/>
      <c r="D124" s="510" t="s">
        <v>38</v>
      </c>
      <c r="E124" s="570" t="s">
        <v>39</v>
      </c>
      <c r="F124" s="570"/>
      <c r="G124" s="534">
        <f t="shared" si="16"/>
        <v>1000</v>
      </c>
      <c r="H124" s="536">
        <f t="shared" si="17"/>
        <v>1000</v>
      </c>
      <c r="I124" s="536">
        <f t="shared" si="18"/>
        <v>1000</v>
      </c>
      <c r="J124" s="536">
        <v>0</v>
      </c>
      <c r="K124" s="536">
        <v>1000</v>
      </c>
      <c r="L124" s="536">
        <v>0</v>
      </c>
      <c r="M124" s="536">
        <v>0</v>
      </c>
      <c r="N124" s="536">
        <v>0</v>
      </c>
      <c r="O124" s="536">
        <v>0</v>
      </c>
      <c r="P124" s="536">
        <v>0</v>
      </c>
      <c r="Q124" s="536">
        <f t="shared" si="19"/>
        <v>0</v>
      </c>
      <c r="R124" s="536">
        <v>0</v>
      </c>
      <c r="S124" s="536">
        <v>0</v>
      </c>
      <c r="T124" s="535">
        <v>0</v>
      </c>
    </row>
    <row r="125" spans="1:20" ht="13.5" customHeight="1">
      <c r="A125" s="569"/>
      <c r="B125" s="569"/>
      <c r="C125" s="539" t="s">
        <v>509</v>
      </c>
      <c r="D125" s="539"/>
      <c r="E125" s="571" t="s">
        <v>510</v>
      </c>
      <c r="F125" s="571"/>
      <c r="G125" s="542">
        <f>SUM(G126:G152)</f>
        <v>8153375</v>
      </c>
      <c r="H125" s="542">
        <f>SUM(H126:H152)</f>
        <v>6612188</v>
      </c>
      <c r="I125" s="542">
        <f>SUM(I126:I152)</f>
        <v>6594188</v>
      </c>
      <c r="J125" s="542">
        <f>SUM(J126:J152)</f>
        <v>4981908</v>
      </c>
      <c r="K125" s="542">
        <f aca="true" t="shared" si="25" ref="K125:T125">SUM(K126:K152)</f>
        <v>1612280</v>
      </c>
      <c r="L125" s="542">
        <f t="shared" si="25"/>
        <v>0</v>
      </c>
      <c r="M125" s="542">
        <f t="shared" si="25"/>
        <v>18000</v>
      </c>
      <c r="N125" s="542">
        <f t="shared" si="25"/>
        <v>0</v>
      </c>
      <c r="O125" s="542">
        <f t="shared" si="25"/>
        <v>0</v>
      </c>
      <c r="P125" s="542">
        <f t="shared" si="25"/>
        <v>0</v>
      </c>
      <c r="Q125" s="542">
        <f t="shared" si="25"/>
        <v>1541187</v>
      </c>
      <c r="R125" s="542">
        <f t="shared" si="25"/>
        <v>1541187</v>
      </c>
      <c r="S125" s="542">
        <f t="shared" si="25"/>
        <v>290207</v>
      </c>
      <c r="T125" s="541">
        <f t="shared" si="25"/>
        <v>0</v>
      </c>
    </row>
    <row r="126" spans="1:20" ht="23.25" customHeight="1">
      <c r="A126" s="569"/>
      <c r="B126" s="569"/>
      <c r="C126" s="510"/>
      <c r="D126" s="510" t="s">
        <v>7</v>
      </c>
      <c r="E126" s="570" t="s">
        <v>8</v>
      </c>
      <c r="F126" s="570"/>
      <c r="G126" s="534">
        <f t="shared" si="16"/>
        <v>18000</v>
      </c>
      <c r="H126" s="536">
        <f t="shared" si="17"/>
        <v>18000</v>
      </c>
      <c r="I126" s="536">
        <f t="shared" si="18"/>
        <v>0</v>
      </c>
      <c r="J126" s="536">
        <v>0</v>
      </c>
      <c r="K126" s="536">
        <v>0</v>
      </c>
      <c r="L126" s="536">
        <v>0</v>
      </c>
      <c r="M126" s="536">
        <v>18000</v>
      </c>
      <c r="N126" s="536">
        <v>0</v>
      </c>
      <c r="O126" s="536">
        <v>0</v>
      </c>
      <c r="P126" s="536">
        <v>0</v>
      </c>
      <c r="Q126" s="536">
        <f t="shared" si="19"/>
        <v>0</v>
      </c>
      <c r="R126" s="536">
        <v>0</v>
      </c>
      <c r="S126" s="536">
        <v>0</v>
      </c>
      <c r="T126" s="535">
        <v>0</v>
      </c>
    </row>
    <row r="127" spans="1:20" ht="24.75" customHeight="1">
      <c r="A127" s="569"/>
      <c r="B127" s="569"/>
      <c r="C127" s="510"/>
      <c r="D127" s="510" t="s">
        <v>9</v>
      </c>
      <c r="E127" s="570" t="s">
        <v>10</v>
      </c>
      <c r="F127" s="570"/>
      <c r="G127" s="534">
        <f t="shared" si="16"/>
        <v>3992684</v>
      </c>
      <c r="H127" s="536">
        <f t="shared" si="17"/>
        <v>3992684</v>
      </c>
      <c r="I127" s="536">
        <f t="shared" si="18"/>
        <v>3992684</v>
      </c>
      <c r="J127" s="536">
        <v>3992684</v>
      </c>
      <c r="K127" s="536">
        <v>0</v>
      </c>
      <c r="L127" s="536">
        <v>0</v>
      </c>
      <c r="M127" s="536">
        <v>0</v>
      </c>
      <c r="N127" s="536">
        <v>0</v>
      </c>
      <c r="O127" s="536">
        <v>0</v>
      </c>
      <c r="P127" s="536">
        <v>0</v>
      </c>
      <c r="Q127" s="536">
        <f t="shared" si="19"/>
        <v>0</v>
      </c>
      <c r="R127" s="536">
        <v>0</v>
      </c>
      <c r="S127" s="536">
        <v>0</v>
      </c>
      <c r="T127" s="535">
        <v>0</v>
      </c>
    </row>
    <row r="128" spans="1:20" ht="21.75" customHeight="1">
      <c r="A128" s="569"/>
      <c r="B128" s="569"/>
      <c r="C128" s="510"/>
      <c r="D128" s="510" t="s">
        <v>11</v>
      </c>
      <c r="E128" s="570" t="s">
        <v>12</v>
      </c>
      <c r="F128" s="570"/>
      <c r="G128" s="534">
        <f t="shared" si="16"/>
        <v>295724</v>
      </c>
      <c r="H128" s="536">
        <f t="shared" si="17"/>
        <v>295724</v>
      </c>
      <c r="I128" s="536">
        <f t="shared" si="18"/>
        <v>295724</v>
      </c>
      <c r="J128" s="536">
        <v>295724</v>
      </c>
      <c r="K128" s="536">
        <v>0</v>
      </c>
      <c r="L128" s="536">
        <v>0</v>
      </c>
      <c r="M128" s="536">
        <v>0</v>
      </c>
      <c r="N128" s="536">
        <v>0</v>
      </c>
      <c r="O128" s="536">
        <v>0</v>
      </c>
      <c r="P128" s="536">
        <v>0</v>
      </c>
      <c r="Q128" s="536">
        <f t="shared" si="19"/>
        <v>0</v>
      </c>
      <c r="R128" s="536">
        <v>0</v>
      </c>
      <c r="S128" s="536">
        <v>0</v>
      </c>
      <c r="T128" s="535">
        <v>0</v>
      </c>
    </row>
    <row r="129" spans="1:20" ht="21.75" customHeight="1">
      <c r="A129" s="569"/>
      <c r="B129" s="569"/>
      <c r="C129" s="510"/>
      <c r="D129" s="510" t="s">
        <v>13</v>
      </c>
      <c r="E129" s="570" t="s">
        <v>14</v>
      </c>
      <c r="F129" s="570"/>
      <c r="G129" s="534">
        <f t="shared" si="16"/>
        <v>545000</v>
      </c>
      <c r="H129" s="536">
        <f t="shared" si="17"/>
        <v>545000</v>
      </c>
      <c r="I129" s="536">
        <f t="shared" si="18"/>
        <v>545000</v>
      </c>
      <c r="J129" s="536">
        <v>545000</v>
      </c>
      <c r="K129" s="536">
        <v>0</v>
      </c>
      <c r="L129" s="536">
        <v>0</v>
      </c>
      <c r="M129" s="536">
        <v>0</v>
      </c>
      <c r="N129" s="536">
        <v>0</v>
      </c>
      <c r="O129" s="536">
        <v>0</v>
      </c>
      <c r="P129" s="536">
        <v>0</v>
      </c>
      <c r="Q129" s="536">
        <f t="shared" si="19"/>
        <v>0</v>
      </c>
      <c r="R129" s="536">
        <v>0</v>
      </c>
      <c r="S129" s="536">
        <v>0</v>
      </c>
      <c r="T129" s="535">
        <v>0</v>
      </c>
    </row>
    <row r="130" spans="1:20" ht="13.5" customHeight="1">
      <c r="A130" s="569"/>
      <c r="B130" s="569"/>
      <c r="C130" s="510"/>
      <c r="D130" s="510" t="s">
        <v>15</v>
      </c>
      <c r="E130" s="570" t="s">
        <v>16</v>
      </c>
      <c r="F130" s="570"/>
      <c r="G130" s="534">
        <f t="shared" si="16"/>
        <v>88000</v>
      </c>
      <c r="H130" s="536">
        <f t="shared" si="17"/>
        <v>88000</v>
      </c>
      <c r="I130" s="536">
        <f t="shared" si="18"/>
        <v>88000</v>
      </c>
      <c r="J130" s="536">
        <v>88000</v>
      </c>
      <c r="K130" s="536">
        <v>0</v>
      </c>
      <c r="L130" s="536">
        <v>0</v>
      </c>
      <c r="M130" s="536">
        <v>0</v>
      </c>
      <c r="N130" s="536">
        <v>0</v>
      </c>
      <c r="O130" s="536">
        <v>0</v>
      </c>
      <c r="P130" s="536">
        <v>0</v>
      </c>
      <c r="Q130" s="536">
        <f t="shared" si="19"/>
        <v>0</v>
      </c>
      <c r="R130" s="536">
        <v>0</v>
      </c>
      <c r="S130" s="536">
        <v>0</v>
      </c>
      <c r="T130" s="535">
        <v>0</v>
      </c>
    </row>
    <row r="131" spans="1:20" ht="13.5" customHeight="1">
      <c r="A131" s="569"/>
      <c r="B131" s="569"/>
      <c r="C131" s="510"/>
      <c r="D131" s="510" t="s">
        <v>20</v>
      </c>
      <c r="E131" s="570" t="s">
        <v>21</v>
      </c>
      <c r="F131" s="570"/>
      <c r="G131" s="534">
        <f t="shared" si="16"/>
        <v>60500</v>
      </c>
      <c r="H131" s="536">
        <f t="shared" si="17"/>
        <v>60500</v>
      </c>
      <c r="I131" s="536">
        <f t="shared" si="18"/>
        <v>60500</v>
      </c>
      <c r="J131" s="536">
        <v>60500</v>
      </c>
      <c r="K131" s="536">
        <v>0</v>
      </c>
      <c r="L131" s="536">
        <v>0</v>
      </c>
      <c r="M131" s="536">
        <v>0</v>
      </c>
      <c r="N131" s="536">
        <v>0</v>
      </c>
      <c r="O131" s="536">
        <v>0</v>
      </c>
      <c r="P131" s="536">
        <v>0</v>
      </c>
      <c r="Q131" s="536">
        <f t="shared" si="19"/>
        <v>0</v>
      </c>
      <c r="R131" s="536">
        <v>0</v>
      </c>
      <c r="S131" s="536">
        <v>0</v>
      </c>
      <c r="T131" s="535">
        <v>0</v>
      </c>
    </row>
    <row r="132" spans="1:20" ht="13.5" customHeight="1">
      <c r="A132" s="569"/>
      <c r="B132" s="569"/>
      <c r="C132" s="510"/>
      <c r="D132" s="510" t="s">
        <v>22</v>
      </c>
      <c r="E132" s="570" t="s">
        <v>23</v>
      </c>
      <c r="F132" s="570"/>
      <c r="G132" s="534">
        <f t="shared" si="16"/>
        <v>632380</v>
      </c>
      <c r="H132" s="536">
        <f t="shared" si="17"/>
        <v>632380</v>
      </c>
      <c r="I132" s="536">
        <f t="shared" si="18"/>
        <v>632380</v>
      </c>
      <c r="J132" s="536">
        <v>0</v>
      </c>
      <c r="K132" s="536">
        <v>632380</v>
      </c>
      <c r="L132" s="536">
        <v>0</v>
      </c>
      <c r="M132" s="536">
        <v>0</v>
      </c>
      <c r="N132" s="536">
        <v>0</v>
      </c>
      <c r="O132" s="536">
        <v>0</v>
      </c>
      <c r="P132" s="536">
        <v>0</v>
      </c>
      <c r="Q132" s="536">
        <f t="shared" si="19"/>
        <v>0</v>
      </c>
      <c r="R132" s="536">
        <v>0</v>
      </c>
      <c r="S132" s="536">
        <v>0</v>
      </c>
      <c r="T132" s="535">
        <v>0</v>
      </c>
    </row>
    <row r="133" spans="1:20" ht="13.5" customHeight="1">
      <c r="A133" s="569"/>
      <c r="B133" s="569"/>
      <c r="C133" s="510"/>
      <c r="D133" s="510" t="s">
        <v>24</v>
      </c>
      <c r="E133" s="570" t="s">
        <v>25</v>
      </c>
      <c r="F133" s="570"/>
      <c r="G133" s="534">
        <f t="shared" si="16"/>
        <v>150000</v>
      </c>
      <c r="H133" s="536">
        <f t="shared" si="17"/>
        <v>150000</v>
      </c>
      <c r="I133" s="536">
        <f t="shared" si="18"/>
        <v>150000</v>
      </c>
      <c r="J133" s="536">
        <v>0</v>
      </c>
      <c r="K133" s="536">
        <v>150000</v>
      </c>
      <c r="L133" s="536">
        <v>0</v>
      </c>
      <c r="M133" s="536">
        <v>0</v>
      </c>
      <c r="N133" s="536">
        <v>0</v>
      </c>
      <c r="O133" s="536">
        <v>0</v>
      </c>
      <c r="P133" s="536">
        <v>0</v>
      </c>
      <c r="Q133" s="536">
        <f t="shared" si="19"/>
        <v>0</v>
      </c>
      <c r="R133" s="536">
        <v>0</v>
      </c>
      <c r="S133" s="536">
        <v>0</v>
      </c>
      <c r="T133" s="535">
        <v>0</v>
      </c>
    </row>
    <row r="134" spans="1:20" ht="13.5" customHeight="1">
      <c r="A134" s="569"/>
      <c r="B134" s="569"/>
      <c r="C134" s="510"/>
      <c r="D134" s="510" t="s">
        <v>26</v>
      </c>
      <c r="E134" s="570" t="s">
        <v>27</v>
      </c>
      <c r="F134" s="570"/>
      <c r="G134" s="534">
        <f t="shared" si="16"/>
        <v>31000</v>
      </c>
      <c r="H134" s="536">
        <f t="shared" si="17"/>
        <v>31000</v>
      </c>
      <c r="I134" s="536">
        <f t="shared" si="18"/>
        <v>31000</v>
      </c>
      <c r="J134" s="536">
        <v>0</v>
      </c>
      <c r="K134" s="536">
        <v>31000</v>
      </c>
      <c r="L134" s="536">
        <v>0</v>
      </c>
      <c r="M134" s="536">
        <v>0</v>
      </c>
      <c r="N134" s="536">
        <v>0</v>
      </c>
      <c r="O134" s="536">
        <v>0</v>
      </c>
      <c r="P134" s="536">
        <v>0</v>
      </c>
      <c r="Q134" s="536">
        <f t="shared" si="19"/>
        <v>0</v>
      </c>
      <c r="R134" s="536">
        <v>0</v>
      </c>
      <c r="S134" s="536">
        <v>0</v>
      </c>
      <c r="T134" s="535">
        <v>0</v>
      </c>
    </row>
    <row r="135" spans="1:20" ht="13.5" customHeight="1">
      <c r="A135" s="569"/>
      <c r="B135" s="569"/>
      <c r="C135" s="510"/>
      <c r="D135" s="510" t="s">
        <v>28</v>
      </c>
      <c r="E135" s="570" t="s">
        <v>29</v>
      </c>
      <c r="F135" s="570"/>
      <c r="G135" s="534">
        <f t="shared" si="16"/>
        <v>1200</v>
      </c>
      <c r="H135" s="536">
        <f t="shared" si="17"/>
        <v>1200</v>
      </c>
      <c r="I135" s="536">
        <f t="shared" si="18"/>
        <v>1200</v>
      </c>
      <c r="J135" s="536">
        <v>0</v>
      </c>
      <c r="K135" s="536">
        <v>1200</v>
      </c>
      <c r="L135" s="536">
        <v>0</v>
      </c>
      <c r="M135" s="536">
        <v>0</v>
      </c>
      <c r="N135" s="536">
        <v>0</v>
      </c>
      <c r="O135" s="536">
        <v>0</v>
      </c>
      <c r="P135" s="536">
        <v>0</v>
      </c>
      <c r="Q135" s="536">
        <f t="shared" si="19"/>
        <v>0</v>
      </c>
      <c r="R135" s="536">
        <v>0</v>
      </c>
      <c r="S135" s="536">
        <v>0</v>
      </c>
      <c r="T135" s="535">
        <v>0</v>
      </c>
    </row>
    <row r="136" spans="1:20" ht="13.5" customHeight="1">
      <c r="A136" s="569"/>
      <c r="B136" s="569"/>
      <c r="C136" s="510"/>
      <c r="D136" s="510" t="s">
        <v>5</v>
      </c>
      <c r="E136" s="570" t="s">
        <v>6</v>
      </c>
      <c r="F136" s="570"/>
      <c r="G136" s="534">
        <f t="shared" si="16"/>
        <v>513200</v>
      </c>
      <c r="H136" s="536">
        <f t="shared" si="17"/>
        <v>513200</v>
      </c>
      <c r="I136" s="536">
        <f t="shared" si="18"/>
        <v>513200</v>
      </c>
      <c r="J136" s="536">
        <v>0</v>
      </c>
      <c r="K136" s="536">
        <v>513200</v>
      </c>
      <c r="L136" s="536">
        <v>0</v>
      </c>
      <c r="M136" s="536">
        <v>0</v>
      </c>
      <c r="N136" s="536">
        <v>0</v>
      </c>
      <c r="O136" s="536">
        <v>0</v>
      </c>
      <c r="P136" s="536">
        <v>0</v>
      </c>
      <c r="Q136" s="536">
        <f t="shared" si="19"/>
        <v>0</v>
      </c>
      <c r="R136" s="536">
        <v>0</v>
      </c>
      <c r="S136" s="536">
        <v>0</v>
      </c>
      <c r="T136" s="535">
        <v>0</v>
      </c>
    </row>
    <row r="137" spans="1:20" ht="23.25" customHeight="1">
      <c r="A137" s="569"/>
      <c r="B137" s="569"/>
      <c r="C137" s="510"/>
      <c r="D137" s="510" t="s">
        <v>30</v>
      </c>
      <c r="E137" s="570" t="s">
        <v>31</v>
      </c>
      <c r="F137" s="570"/>
      <c r="G137" s="534">
        <f t="shared" si="16"/>
        <v>10000</v>
      </c>
      <c r="H137" s="536">
        <f t="shared" si="17"/>
        <v>10000</v>
      </c>
      <c r="I137" s="536">
        <f t="shared" si="18"/>
        <v>10000</v>
      </c>
      <c r="J137" s="536">
        <v>0</v>
      </c>
      <c r="K137" s="536">
        <v>10000</v>
      </c>
      <c r="L137" s="536">
        <v>0</v>
      </c>
      <c r="M137" s="536">
        <v>0</v>
      </c>
      <c r="N137" s="536">
        <v>0</v>
      </c>
      <c r="O137" s="536">
        <v>0</v>
      </c>
      <c r="P137" s="536">
        <v>0</v>
      </c>
      <c r="Q137" s="536">
        <f t="shared" si="19"/>
        <v>0</v>
      </c>
      <c r="R137" s="536">
        <v>0</v>
      </c>
      <c r="S137" s="536">
        <v>0</v>
      </c>
      <c r="T137" s="535">
        <v>0</v>
      </c>
    </row>
    <row r="138" spans="1:20" ht="33.75" customHeight="1">
      <c r="A138" s="569"/>
      <c r="B138" s="569"/>
      <c r="C138" s="510"/>
      <c r="D138" s="510" t="s">
        <v>32</v>
      </c>
      <c r="E138" s="570" t="s">
        <v>33</v>
      </c>
      <c r="F138" s="570"/>
      <c r="G138" s="534">
        <f t="shared" si="16"/>
        <v>14000</v>
      </c>
      <c r="H138" s="536">
        <f t="shared" si="17"/>
        <v>14000</v>
      </c>
      <c r="I138" s="536">
        <f t="shared" si="18"/>
        <v>14000</v>
      </c>
      <c r="J138" s="536">
        <v>0</v>
      </c>
      <c r="K138" s="536">
        <v>14000</v>
      </c>
      <c r="L138" s="536">
        <v>0</v>
      </c>
      <c r="M138" s="536">
        <v>0</v>
      </c>
      <c r="N138" s="536">
        <v>0</v>
      </c>
      <c r="O138" s="536">
        <v>0</v>
      </c>
      <c r="P138" s="536">
        <v>0</v>
      </c>
      <c r="Q138" s="536">
        <f t="shared" si="19"/>
        <v>0</v>
      </c>
      <c r="R138" s="536">
        <v>0</v>
      </c>
      <c r="S138" s="536">
        <v>0</v>
      </c>
      <c r="T138" s="535">
        <v>0</v>
      </c>
    </row>
    <row r="139" spans="1:20" ht="32.25" customHeight="1">
      <c r="A139" s="569"/>
      <c r="B139" s="569"/>
      <c r="C139" s="510"/>
      <c r="D139" s="510" t="s">
        <v>34</v>
      </c>
      <c r="E139" s="570" t="s">
        <v>35</v>
      </c>
      <c r="F139" s="570"/>
      <c r="G139" s="534">
        <f t="shared" si="16"/>
        <v>65000</v>
      </c>
      <c r="H139" s="536">
        <f t="shared" si="17"/>
        <v>65000</v>
      </c>
      <c r="I139" s="536">
        <f t="shared" si="18"/>
        <v>65000</v>
      </c>
      <c r="J139" s="536">
        <v>0</v>
      </c>
      <c r="K139" s="536">
        <v>65000</v>
      </c>
      <c r="L139" s="536">
        <v>0</v>
      </c>
      <c r="M139" s="536">
        <v>0</v>
      </c>
      <c r="N139" s="536">
        <v>0</v>
      </c>
      <c r="O139" s="536">
        <v>0</v>
      </c>
      <c r="P139" s="536">
        <v>0</v>
      </c>
      <c r="Q139" s="536">
        <f t="shared" si="19"/>
        <v>0</v>
      </c>
      <c r="R139" s="536">
        <v>0</v>
      </c>
      <c r="S139" s="536">
        <v>0</v>
      </c>
      <c r="T139" s="535">
        <v>0</v>
      </c>
    </row>
    <row r="140" spans="1:20" ht="33.75" customHeight="1">
      <c r="A140" s="569"/>
      <c r="B140" s="569"/>
      <c r="C140" s="510"/>
      <c r="D140" s="510" t="s">
        <v>64</v>
      </c>
      <c r="E140" s="570" t="s">
        <v>65</v>
      </c>
      <c r="F140" s="570"/>
      <c r="G140" s="534">
        <f t="shared" si="16"/>
        <v>2500</v>
      </c>
      <c r="H140" s="536">
        <f t="shared" si="17"/>
        <v>2500</v>
      </c>
      <c r="I140" s="536">
        <f t="shared" si="18"/>
        <v>2500</v>
      </c>
      <c r="J140" s="536">
        <v>0</v>
      </c>
      <c r="K140" s="536">
        <v>2500</v>
      </c>
      <c r="L140" s="536">
        <v>0</v>
      </c>
      <c r="M140" s="536">
        <v>0</v>
      </c>
      <c r="N140" s="536">
        <v>0</v>
      </c>
      <c r="O140" s="536">
        <v>0</v>
      </c>
      <c r="P140" s="536">
        <v>0</v>
      </c>
      <c r="Q140" s="536">
        <f t="shared" si="19"/>
        <v>0</v>
      </c>
      <c r="R140" s="536">
        <v>0</v>
      </c>
      <c r="S140" s="536">
        <v>0</v>
      </c>
      <c r="T140" s="535">
        <v>0</v>
      </c>
    </row>
    <row r="141" spans="1:20" ht="35.25" customHeight="1">
      <c r="A141" s="569"/>
      <c r="B141" s="569"/>
      <c r="C141" s="510"/>
      <c r="D141" s="510" t="s">
        <v>36</v>
      </c>
      <c r="E141" s="570" t="s">
        <v>37</v>
      </c>
      <c r="F141" s="570"/>
      <c r="G141" s="534">
        <f t="shared" si="16"/>
        <v>1500</v>
      </c>
      <c r="H141" s="536">
        <f t="shared" si="17"/>
        <v>1500</v>
      </c>
      <c r="I141" s="536">
        <f t="shared" si="18"/>
        <v>1500</v>
      </c>
      <c r="J141" s="536">
        <v>0</v>
      </c>
      <c r="K141" s="536">
        <v>1500</v>
      </c>
      <c r="L141" s="536">
        <v>0</v>
      </c>
      <c r="M141" s="536">
        <v>0</v>
      </c>
      <c r="N141" s="536">
        <v>0</v>
      </c>
      <c r="O141" s="536">
        <v>0</v>
      </c>
      <c r="P141" s="536">
        <v>0</v>
      </c>
      <c r="Q141" s="536">
        <f t="shared" si="19"/>
        <v>0</v>
      </c>
      <c r="R141" s="536">
        <v>0</v>
      </c>
      <c r="S141" s="536">
        <v>0</v>
      </c>
      <c r="T141" s="535">
        <v>0</v>
      </c>
    </row>
    <row r="142" spans="1:20" ht="17.25" customHeight="1">
      <c r="A142" s="569"/>
      <c r="B142" s="569"/>
      <c r="C142" s="510"/>
      <c r="D142" s="510" t="s">
        <v>38</v>
      </c>
      <c r="E142" s="570" t="s">
        <v>39</v>
      </c>
      <c r="F142" s="570"/>
      <c r="G142" s="534">
        <f t="shared" si="16"/>
        <v>22000</v>
      </c>
      <c r="H142" s="536">
        <f t="shared" si="17"/>
        <v>22000</v>
      </c>
      <c r="I142" s="536">
        <f t="shared" si="18"/>
        <v>22000</v>
      </c>
      <c r="J142" s="536">
        <v>0</v>
      </c>
      <c r="K142" s="536">
        <v>22000</v>
      </c>
      <c r="L142" s="536">
        <v>0</v>
      </c>
      <c r="M142" s="536">
        <v>0</v>
      </c>
      <c r="N142" s="536">
        <v>0</v>
      </c>
      <c r="O142" s="536">
        <v>0</v>
      </c>
      <c r="P142" s="536">
        <v>0</v>
      </c>
      <c r="Q142" s="536">
        <f t="shared" si="19"/>
        <v>0</v>
      </c>
      <c r="R142" s="536">
        <v>0</v>
      </c>
      <c r="S142" s="536">
        <v>0</v>
      </c>
      <c r="T142" s="535">
        <v>0</v>
      </c>
    </row>
    <row r="143" spans="1:20" ht="13.5" customHeight="1">
      <c r="A143" s="569"/>
      <c r="B143" s="569"/>
      <c r="C143" s="510"/>
      <c r="D143" s="510" t="s">
        <v>40</v>
      </c>
      <c r="E143" s="570" t="s">
        <v>41</v>
      </c>
      <c r="F143" s="570"/>
      <c r="G143" s="534">
        <f t="shared" si="16"/>
        <v>5000</v>
      </c>
      <c r="H143" s="536">
        <f t="shared" si="17"/>
        <v>5000</v>
      </c>
      <c r="I143" s="536">
        <f t="shared" si="18"/>
        <v>5000</v>
      </c>
      <c r="J143" s="536">
        <v>0</v>
      </c>
      <c r="K143" s="536">
        <v>5000</v>
      </c>
      <c r="L143" s="536">
        <v>0</v>
      </c>
      <c r="M143" s="536">
        <v>0</v>
      </c>
      <c r="N143" s="536">
        <v>0</v>
      </c>
      <c r="O143" s="536">
        <v>0</v>
      </c>
      <c r="P143" s="536">
        <v>0</v>
      </c>
      <c r="Q143" s="536">
        <f t="shared" si="19"/>
        <v>0</v>
      </c>
      <c r="R143" s="536">
        <v>0</v>
      </c>
      <c r="S143" s="536">
        <v>0</v>
      </c>
      <c r="T143" s="535">
        <v>0</v>
      </c>
    </row>
    <row r="144" spans="1:20" ht="13.5" customHeight="1">
      <c r="A144" s="569"/>
      <c r="B144" s="569"/>
      <c r="C144" s="510"/>
      <c r="D144" s="510" t="s">
        <v>46</v>
      </c>
      <c r="E144" s="570" t="s">
        <v>47</v>
      </c>
      <c r="F144" s="570"/>
      <c r="G144" s="534">
        <f t="shared" si="16"/>
        <v>500</v>
      </c>
      <c r="H144" s="536">
        <f t="shared" si="17"/>
        <v>500</v>
      </c>
      <c r="I144" s="536">
        <f t="shared" si="18"/>
        <v>500</v>
      </c>
      <c r="J144" s="536">
        <v>0</v>
      </c>
      <c r="K144" s="536">
        <v>500</v>
      </c>
      <c r="L144" s="536">
        <v>0</v>
      </c>
      <c r="M144" s="536">
        <v>0</v>
      </c>
      <c r="N144" s="536">
        <v>0</v>
      </c>
      <c r="O144" s="536">
        <v>0</v>
      </c>
      <c r="P144" s="536">
        <v>0</v>
      </c>
      <c r="Q144" s="536">
        <f t="shared" si="19"/>
        <v>0</v>
      </c>
      <c r="R144" s="536">
        <v>0</v>
      </c>
      <c r="S144" s="536">
        <v>0</v>
      </c>
      <c r="T144" s="535">
        <v>0</v>
      </c>
    </row>
    <row r="145" spans="1:20" ht="25.5" customHeight="1">
      <c r="A145" s="569"/>
      <c r="B145" s="569"/>
      <c r="C145" s="510"/>
      <c r="D145" s="510" t="s">
        <v>50</v>
      </c>
      <c r="E145" s="570" t="s">
        <v>51</v>
      </c>
      <c r="F145" s="570"/>
      <c r="G145" s="534">
        <f t="shared" si="16"/>
        <v>1000</v>
      </c>
      <c r="H145" s="536">
        <f t="shared" si="17"/>
        <v>1000</v>
      </c>
      <c r="I145" s="536">
        <f t="shared" si="18"/>
        <v>1000</v>
      </c>
      <c r="J145" s="536">
        <v>0</v>
      </c>
      <c r="K145" s="536">
        <v>1000</v>
      </c>
      <c r="L145" s="536">
        <v>0</v>
      </c>
      <c r="M145" s="536">
        <v>0</v>
      </c>
      <c r="N145" s="536">
        <v>0</v>
      </c>
      <c r="O145" s="536">
        <v>0</v>
      </c>
      <c r="P145" s="536">
        <v>0</v>
      </c>
      <c r="Q145" s="536">
        <f t="shared" si="19"/>
        <v>0</v>
      </c>
      <c r="R145" s="536">
        <v>0</v>
      </c>
      <c r="S145" s="536">
        <v>0</v>
      </c>
      <c r="T145" s="535">
        <v>0</v>
      </c>
    </row>
    <row r="146" spans="1:20" ht="36" customHeight="1">
      <c r="A146" s="569"/>
      <c r="B146" s="569"/>
      <c r="C146" s="510"/>
      <c r="D146" s="510" t="s">
        <v>52</v>
      </c>
      <c r="E146" s="570" t="s">
        <v>53</v>
      </c>
      <c r="F146" s="570"/>
      <c r="G146" s="534">
        <f t="shared" si="16"/>
        <v>47000</v>
      </c>
      <c r="H146" s="536">
        <f t="shared" si="17"/>
        <v>47000</v>
      </c>
      <c r="I146" s="536">
        <f t="shared" si="18"/>
        <v>47000</v>
      </c>
      <c r="J146" s="536">
        <v>0</v>
      </c>
      <c r="K146" s="536">
        <v>47000</v>
      </c>
      <c r="L146" s="536">
        <v>0</v>
      </c>
      <c r="M146" s="536">
        <v>0</v>
      </c>
      <c r="N146" s="536">
        <v>0</v>
      </c>
      <c r="O146" s="536">
        <v>0</v>
      </c>
      <c r="P146" s="536">
        <v>0</v>
      </c>
      <c r="Q146" s="536">
        <f t="shared" si="19"/>
        <v>0</v>
      </c>
      <c r="R146" s="536">
        <v>0</v>
      </c>
      <c r="S146" s="536">
        <v>0</v>
      </c>
      <c r="T146" s="535">
        <v>0</v>
      </c>
    </row>
    <row r="147" spans="1:20" ht="36.75" customHeight="1">
      <c r="A147" s="569"/>
      <c r="B147" s="569"/>
      <c r="C147" s="510"/>
      <c r="D147" s="510" t="s">
        <v>54</v>
      </c>
      <c r="E147" s="570" t="s">
        <v>55</v>
      </c>
      <c r="F147" s="570"/>
      <c r="G147" s="534">
        <f t="shared" si="16"/>
        <v>16000</v>
      </c>
      <c r="H147" s="536">
        <f t="shared" si="17"/>
        <v>16000</v>
      </c>
      <c r="I147" s="536">
        <f t="shared" si="18"/>
        <v>16000</v>
      </c>
      <c r="J147" s="536">
        <v>0</v>
      </c>
      <c r="K147" s="536">
        <v>16000</v>
      </c>
      <c r="L147" s="536">
        <v>0</v>
      </c>
      <c r="M147" s="536">
        <v>0</v>
      </c>
      <c r="N147" s="536">
        <v>0</v>
      </c>
      <c r="O147" s="536">
        <v>0</v>
      </c>
      <c r="P147" s="536">
        <v>0</v>
      </c>
      <c r="Q147" s="536">
        <f t="shared" si="19"/>
        <v>0</v>
      </c>
      <c r="R147" s="536">
        <v>0</v>
      </c>
      <c r="S147" s="536">
        <v>0</v>
      </c>
      <c r="T147" s="535">
        <v>0</v>
      </c>
    </row>
    <row r="148" spans="1:20" ht="36" customHeight="1">
      <c r="A148" s="569"/>
      <c r="B148" s="569"/>
      <c r="C148" s="510"/>
      <c r="D148" s="510" t="s">
        <v>56</v>
      </c>
      <c r="E148" s="570" t="s">
        <v>57</v>
      </c>
      <c r="F148" s="570"/>
      <c r="G148" s="534">
        <f aca="true" t="shared" si="26" ref="G148:G218">SUM(H148,Q148)</f>
        <v>100000</v>
      </c>
      <c r="H148" s="536">
        <f aca="true" t="shared" si="27" ref="H148:H218">SUM(I148,L148:P148)</f>
        <v>100000</v>
      </c>
      <c r="I148" s="536">
        <f aca="true" t="shared" si="28" ref="I148:I218">SUM(J148:K148)</f>
        <v>100000</v>
      </c>
      <c r="J148" s="536">
        <v>0</v>
      </c>
      <c r="K148" s="536">
        <v>100000</v>
      </c>
      <c r="L148" s="536">
        <v>0</v>
      </c>
      <c r="M148" s="536">
        <v>0</v>
      </c>
      <c r="N148" s="536">
        <v>0</v>
      </c>
      <c r="O148" s="536">
        <v>0</v>
      </c>
      <c r="P148" s="536">
        <v>0</v>
      </c>
      <c r="Q148" s="536">
        <f aca="true" t="shared" si="29" ref="Q148:Q218">SUM(R148,T148)</f>
        <v>0</v>
      </c>
      <c r="R148" s="536">
        <v>0</v>
      </c>
      <c r="S148" s="536">
        <v>0</v>
      </c>
      <c r="T148" s="535">
        <v>0</v>
      </c>
    </row>
    <row r="149" spans="1:20" ht="22.5" customHeight="1">
      <c r="A149" s="569"/>
      <c r="B149" s="569"/>
      <c r="C149" s="510"/>
      <c r="D149" s="510" t="s">
        <v>58</v>
      </c>
      <c r="E149" s="570" t="s">
        <v>59</v>
      </c>
      <c r="F149" s="570"/>
      <c r="G149" s="534">
        <f t="shared" si="26"/>
        <v>1230980</v>
      </c>
      <c r="H149" s="536">
        <f t="shared" si="27"/>
        <v>0</v>
      </c>
      <c r="I149" s="536">
        <f t="shared" si="28"/>
        <v>0</v>
      </c>
      <c r="J149" s="536">
        <v>0</v>
      </c>
      <c r="K149" s="536">
        <v>0</v>
      </c>
      <c r="L149" s="536">
        <v>0</v>
      </c>
      <c r="M149" s="536">
        <v>0</v>
      </c>
      <c r="N149" s="536">
        <v>0</v>
      </c>
      <c r="O149" s="536">
        <v>0</v>
      </c>
      <c r="P149" s="536">
        <v>0</v>
      </c>
      <c r="Q149" s="536">
        <f t="shared" si="29"/>
        <v>1230980</v>
      </c>
      <c r="R149" s="536">
        <v>1230980</v>
      </c>
      <c r="S149" s="534">
        <v>0</v>
      </c>
      <c r="T149" s="535">
        <v>0</v>
      </c>
    </row>
    <row r="150" spans="1:20" ht="24.75" customHeight="1">
      <c r="A150" s="569"/>
      <c r="B150" s="569"/>
      <c r="C150" s="510"/>
      <c r="D150" s="510" t="s">
        <v>60</v>
      </c>
      <c r="E150" s="570" t="s">
        <v>59</v>
      </c>
      <c r="F150" s="570"/>
      <c r="G150" s="534">
        <f t="shared" si="26"/>
        <v>246676</v>
      </c>
      <c r="H150" s="536">
        <f t="shared" si="27"/>
        <v>0</v>
      </c>
      <c r="I150" s="536">
        <f t="shared" si="28"/>
        <v>0</v>
      </c>
      <c r="J150" s="536">
        <v>0</v>
      </c>
      <c r="K150" s="536">
        <v>0</v>
      </c>
      <c r="L150" s="536">
        <v>0</v>
      </c>
      <c r="M150" s="536">
        <v>0</v>
      </c>
      <c r="N150" s="536">
        <v>0</v>
      </c>
      <c r="O150" s="536">
        <v>0</v>
      </c>
      <c r="P150" s="536">
        <v>0</v>
      </c>
      <c r="Q150" s="536">
        <f t="shared" si="29"/>
        <v>246676</v>
      </c>
      <c r="R150" s="536">
        <v>246676</v>
      </c>
      <c r="S150" s="536">
        <v>246676</v>
      </c>
      <c r="T150" s="535">
        <v>0</v>
      </c>
    </row>
    <row r="151" spans="1:20" ht="22.5" customHeight="1">
      <c r="A151" s="569"/>
      <c r="B151" s="569"/>
      <c r="C151" s="510"/>
      <c r="D151" s="510" t="s">
        <v>61</v>
      </c>
      <c r="E151" s="570" t="s">
        <v>59</v>
      </c>
      <c r="F151" s="570"/>
      <c r="G151" s="534">
        <f t="shared" si="26"/>
        <v>43531</v>
      </c>
      <c r="H151" s="536">
        <f t="shared" si="27"/>
        <v>0</v>
      </c>
      <c r="I151" s="536">
        <f t="shared" si="28"/>
        <v>0</v>
      </c>
      <c r="J151" s="536">
        <v>0</v>
      </c>
      <c r="K151" s="536">
        <v>0</v>
      </c>
      <c r="L151" s="536">
        <v>0</v>
      </c>
      <c r="M151" s="536">
        <v>0</v>
      </c>
      <c r="N151" s="536">
        <v>0</v>
      </c>
      <c r="O151" s="536">
        <v>0</v>
      </c>
      <c r="P151" s="536">
        <v>0</v>
      </c>
      <c r="Q151" s="536">
        <f t="shared" si="29"/>
        <v>43531</v>
      </c>
      <c r="R151" s="536">
        <v>43531</v>
      </c>
      <c r="S151" s="536">
        <v>43531</v>
      </c>
      <c r="T151" s="535">
        <v>0</v>
      </c>
    </row>
    <row r="152" spans="1:20" ht="22.5" customHeight="1">
      <c r="A152" s="569"/>
      <c r="B152" s="569"/>
      <c r="C152" s="510"/>
      <c r="D152" s="510" t="s">
        <v>62</v>
      </c>
      <c r="E152" s="570" t="s">
        <v>63</v>
      </c>
      <c r="F152" s="570"/>
      <c r="G152" s="534">
        <f t="shared" si="26"/>
        <v>20000</v>
      </c>
      <c r="H152" s="536">
        <f t="shared" si="27"/>
        <v>0</v>
      </c>
      <c r="I152" s="536">
        <f t="shared" si="28"/>
        <v>0</v>
      </c>
      <c r="J152" s="536">
        <v>0</v>
      </c>
      <c r="K152" s="536">
        <v>0</v>
      </c>
      <c r="L152" s="536">
        <v>0</v>
      </c>
      <c r="M152" s="536">
        <v>0</v>
      </c>
      <c r="N152" s="536">
        <v>0</v>
      </c>
      <c r="O152" s="536">
        <v>0</v>
      </c>
      <c r="P152" s="536">
        <v>0</v>
      </c>
      <c r="Q152" s="536">
        <f t="shared" si="29"/>
        <v>20000</v>
      </c>
      <c r="R152" s="536">
        <v>20000</v>
      </c>
      <c r="S152" s="534">
        <v>0</v>
      </c>
      <c r="T152" s="535">
        <v>0</v>
      </c>
    </row>
    <row r="153" spans="1:20" ht="17.25" customHeight="1">
      <c r="A153" s="569"/>
      <c r="B153" s="569"/>
      <c r="C153" s="539" t="s">
        <v>518</v>
      </c>
      <c r="D153" s="539"/>
      <c r="E153" s="571" t="s">
        <v>76</v>
      </c>
      <c r="F153" s="571"/>
      <c r="G153" s="542">
        <f>SUM(G154:G161)</f>
        <v>55000</v>
      </c>
      <c r="H153" s="542">
        <f>SUM(H154:H161)</f>
        <v>55000</v>
      </c>
      <c r="I153" s="542">
        <f>SUM(I154:I161)</f>
        <v>55000</v>
      </c>
      <c r="J153" s="542">
        <f>SUM(J154:J161)</f>
        <v>28750</v>
      </c>
      <c r="K153" s="542">
        <f aca="true" t="shared" si="30" ref="K153:T153">SUM(K154:K161)</f>
        <v>26250</v>
      </c>
      <c r="L153" s="542">
        <f t="shared" si="30"/>
        <v>0</v>
      </c>
      <c r="M153" s="542">
        <f t="shared" si="30"/>
        <v>0</v>
      </c>
      <c r="N153" s="542">
        <f t="shared" si="30"/>
        <v>0</v>
      </c>
      <c r="O153" s="542">
        <f t="shared" si="30"/>
        <v>0</v>
      </c>
      <c r="P153" s="542">
        <f t="shared" si="30"/>
        <v>0</v>
      </c>
      <c r="Q153" s="542">
        <f t="shared" si="30"/>
        <v>0</v>
      </c>
      <c r="R153" s="542">
        <f t="shared" si="30"/>
        <v>0</v>
      </c>
      <c r="S153" s="542">
        <f t="shared" si="30"/>
        <v>0</v>
      </c>
      <c r="T153" s="541">
        <f t="shared" si="30"/>
        <v>0</v>
      </c>
    </row>
    <row r="154" spans="1:20" ht="23.25" customHeight="1">
      <c r="A154" s="569"/>
      <c r="B154" s="569"/>
      <c r="C154" s="510"/>
      <c r="D154" s="510" t="s">
        <v>13</v>
      </c>
      <c r="E154" s="570" t="s">
        <v>14</v>
      </c>
      <c r="F154" s="570"/>
      <c r="G154" s="534">
        <f t="shared" si="26"/>
        <v>1800</v>
      </c>
      <c r="H154" s="536">
        <f t="shared" si="27"/>
        <v>1800</v>
      </c>
      <c r="I154" s="536">
        <f t="shared" si="28"/>
        <v>1800</v>
      </c>
      <c r="J154" s="536">
        <v>1800</v>
      </c>
      <c r="K154" s="536">
        <v>0</v>
      </c>
      <c r="L154" s="536">
        <v>0</v>
      </c>
      <c r="M154" s="536">
        <v>0</v>
      </c>
      <c r="N154" s="536">
        <v>0</v>
      </c>
      <c r="O154" s="536">
        <v>0</v>
      </c>
      <c r="P154" s="536">
        <v>0</v>
      </c>
      <c r="Q154" s="536">
        <f t="shared" si="29"/>
        <v>0</v>
      </c>
      <c r="R154" s="536">
        <v>0</v>
      </c>
      <c r="S154" s="536">
        <v>0</v>
      </c>
      <c r="T154" s="535">
        <v>0</v>
      </c>
    </row>
    <row r="155" spans="1:20" ht="13.5" customHeight="1">
      <c r="A155" s="569"/>
      <c r="B155" s="569"/>
      <c r="C155" s="510"/>
      <c r="D155" s="510" t="s">
        <v>15</v>
      </c>
      <c r="E155" s="570" t="s">
        <v>16</v>
      </c>
      <c r="F155" s="570"/>
      <c r="G155" s="534">
        <f t="shared" si="26"/>
        <v>300</v>
      </c>
      <c r="H155" s="536">
        <f t="shared" si="27"/>
        <v>300</v>
      </c>
      <c r="I155" s="536">
        <f t="shared" si="28"/>
        <v>300</v>
      </c>
      <c r="J155" s="536">
        <v>300</v>
      </c>
      <c r="K155" s="536">
        <v>0</v>
      </c>
      <c r="L155" s="536">
        <v>0</v>
      </c>
      <c r="M155" s="536">
        <v>0</v>
      </c>
      <c r="N155" s="536">
        <v>0</v>
      </c>
      <c r="O155" s="536">
        <v>0</v>
      </c>
      <c r="P155" s="536">
        <v>0</v>
      </c>
      <c r="Q155" s="536">
        <f t="shared" si="29"/>
        <v>0</v>
      </c>
      <c r="R155" s="536">
        <v>0</v>
      </c>
      <c r="S155" s="536">
        <v>0</v>
      </c>
      <c r="T155" s="535">
        <v>0</v>
      </c>
    </row>
    <row r="156" spans="1:20" ht="13.5" customHeight="1">
      <c r="A156" s="569"/>
      <c r="B156" s="569"/>
      <c r="C156" s="510"/>
      <c r="D156" s="510" t="s">
        <v>20</v>
      </c>
      <c r="E156" s="570" t="s">
        <v>21</v>
      </c>
      <c r="F156" s="570"/>
      <c r="G156" s="534">
        <f t="shared" si="26"/>
        <v>26650</v>
      </c>
      <c r="H156" s="536">
        <f t="shared" si="27"/>
        <v>26650</v>
      </c>
      <c r="I156" s="536">
        <f t="shared" si="28"/>
        <v>26650</v>
      </c>
      <c r="J156" s="536">
        <v>26650</v>
      </c>
      <c r="K156" s="536">
        <v>0</v>
      </c>
      <c r="L156" s="536">
        <v>0</v>
      </c>
      <c r="M156" s="536">
        <v>0</v>
      </c>
      <c r="N156" s="536">
        <v>0</v>
      </c>
      <c r="O156" s="536">
        <v>0</v>
      </c>
      <c r="P156" s="536">
        <v>0</v>
      </c>
      <c r="Q156" s="536">
        <f t="shared" si="29"/>
        <v>0</v>
      </c>
      <c r="R156" s="536">
        <v>0</v>
      </c>
      <c r="S156" s="536">
        <v>0</v>
      </c>
      <c r="T156" s="535">
        <v>0</v>
      </c>
    </row>
    <row r="157" spans="1:20" ht="13.5" customHeight="1">
      <c r="A157" s="569"/>
      <c r="B157" s="569"/>
      <c r="C157" s="510"/>
      <c r="D157" s="510" t="s">
        <v>22</v>
      </c>
      <c r="E157" s="570" t="s">
        <v>23</v>
      </c>
      <c r="F157" s="570"/>
      <c r="G157" s="534">
        <f t="shared" si="26"/>
        <v>2800</v>
      </c>
      <c r="H157" s="536">
        <f t="shared" si="27"/>
        <v>2800</v>
      </c>
      <c r="I157" s="536">
        <f t="shared" si="28"/>
        <v>2800</v>
      </c>
      <c r="J157" s="536">
        <v>0</v>
      </c>
      <c r="K157" s="536">
        <v>2800</v>
      </c>
      <c r="L157" s="536">
        <v>0</v>
      </c>
      <c r="M157" s="536">
        <v>0</v>
      </c>
      <c r="N157" s="536">
        <v>0</v>
      </c>
      <c r="O157" s="536">
        <v>0</v>
      </c>
      <c r="P157" s="536">
        <v>0</v>
      </c>
      <c r="Q157" s="536">
        <f t="shared" si="29"/>
        <v>0</v>
      </c>
      <c r="R157" s="536">
        <v>0</v>
      </c>
      <c r="S157" s="536">
        <v>0</v>
      </c>
      <c r="T157" s="535">
        <v>0</v>
      </c>
    </row>
    <row r="158" spans="1:20" ht="13.5" customHeight="1">
      <c r="A158" s="569"/>
      <c r="B158" s="569"/>
      <c r="C158" s="510"/>
      <c r="D158" s="510" t="s">
        <v>28</v>
      </c>
      <c r="E158" s="570" t="s">
        <v>29</v>
      </c>
      <c r="F158" s="570"/>
      <c r="G158" s="534">
        <f t="shared" si="26"/>
        <v>1000</v>
      </c>
      <c r="H158" s="536">
        <f t="shared" si="27"/>
        <v>1000</v>
      </c>
      <c r="I158" s="536">
        <f t="shared" si="28"/>
        <v>1000</v>
      </c>
      <c r="J158" s="536">
        <v>0</v>
      </c>
      <c r="K158" s="536">
        <v>1000</v>
      </c>
      <c r="L158" s="536">
        <v>0</v>
      </c>
      <c r="M158" s="536">
        <v>0</v>
      </c>
      <c r="N158" s="536">
        <v>0</v>
      </c>
      <c r="O158" s="536">
        <v>0</v>
      </c>
      <c r="P158" s="536">
        <v>0</v>
      </c>
      <c r="Q158" s="536">
        <f t="shared" si="29"/>
        <v>0</v>
      </c>
      <c r="R158" s="536">
        <v>0</v>
      </c>
      <c r="S158" s="536">
        <v>0</v>
      </c>
      <c r="T158" s="535">
        <v>0</v>
      </c>
    </row>
    <row r="159" spans="1:20" ht="13.5" customHeight="1">
      <c r="A159" s="569"/>
      <c r="B159" s="569"/>
      <c r="C159" s="510"/>
      <c r="D159" s="510" t="s">
        <v>5</v>
      </c>
      <c r="E159" s="570" t="s">
        <v>6</v>
      </c>
      <c r="F159" s="570"/>
      <c r="G159" s="534">
        <f t="shared" si="26"/>
        <v>21350</v>
      </c>
      <c r="H159" s="536">
        <f t="shared" si="27"/>
        <v>21350</v>
      </c>
      <c r="I159" s="536">
        <f t="shared" si="28"/>
        <v>21350</v>
      </c>
      <c r="J159" s="536">
        <v>0</v>
      </c>
      <c r="K159" s="536">
        <v>21350</v>
      </c>
      <c r="L159" s="536">
        <v>0</v>
      </c>
      <c r="M159" s="536">
        <v>0</v>
      </c>
      <c r="N159" s="536">
        <v>0</v>
      </c>
      <c r="O159" s="536">
        <v>0</v>
      </c>
      <c r="P159" s="536">
        <v>0</v>
      </c>
      <c r="Q159" s="536">
        <f t="shared" si="29"/>
        <v>0</v>
      </c>
      <c r="R159" s="536">
        <v>0</v>
      </c>
      <c r="S159" s="536">
        <v>0</v>
      </c>
      <c r="T159" s="535">
        <v>0</v>
      </c>
    </row>
    <row r="160" spans="1:20" ht="33.75" customHeight="1">
      <c r="A160" s="569"/>
      <c r="B160" s="569"/>
      <c r="C160" s="510"/>
      <c r="D160" s="510" t="s">
        <v>54</v>
      </c>
      <c r="E160" s="570" t="s">
        <v>55</v>
      </c>
      <c r="F160" s="570"/>
      <c r="G160" s="534">
        <f t="shared" si="26"/>
        <v>300</v>
      </c>
      <c r="H160" s="536">
        <f t="shared" si="27"/>
        <v>300</v>
      </c>
      <c r="I160" s="536">
        <f t="shared" si="28"/>
        <v>300</v>
      </c>
      <c r="J160" s="536">
        <v>0</v>
      </c>
      <c r="K160" s="536">
        <v>300</v>
      </c>
      <c r="L160" s="536">
        <v>0</v>
      </c>
      <c r="M160" s="536">
        <v>0</v>
      </c>
      <c r="N160" s="536">
        <v>0</v>
      </c>
      <c r="O160" s="536">
        <v>0</v>
      </c>
      <c r="P160" s="536">
        <v>0</v>
      </c>
      <c r="Q160" s="536">
        <f t="shared" si="29"/>
        <v>0</v>
      </c>
      <c r="R160" s="536">
        <v>0</v>
      </c>
      <c r="S160" s="536">
        <v>0</v>
      </c>
      <c r="T160" s="535">
        <v>0</v>
      </c>
    </row>
    <row r="161" spans="1:20" ht="35.25" customHeight="1">
      <c r="A161" s="569"/>
      <c r="B161" s="569"/>
      <c r="C161" s="510"/>
      <c r="D161" s="510" t="s">
        <v>56</v>
      </c>
      <c r="E161" s="570" t="s">
        <v>57</v>
      </c>
      <c r="F161" s="570"/>
      <c r="G161" s="534">
        <f t="shared" si="26"/>
        <v>800</v>
      </c>
      <c r="H161" s="536">
        <f t="shared" si="27"/>
        <v>800</v>
      </c>
      <c r="I161" s="536">
        <f t="shared" si="28"/>
        <v>800</v>
      </c>
      <c r="J161" s="536">
        <v>0</v>
      </c>
      <c r="K161" s="536">
        <v>800</v>
      </c>
      <c r="L161" s="536">
        <v>0</v>
      </c>
      <c r="M161" s="536">
        <v>0</v>
      </c>
      <c r="N161" s="536">
        <v>0</v>
      </c>
      <c r="O161" s="536">
        <v>0</v>
      </c>
      <c r="P161" s="536">
        <v>0</v>
      </c>
      <c r="Q161" s="536">
        <f t="shared" si="29"/>
        <v>0</v>
      </c>
      <c r="R161" s="536">
        <v>0</v>
      </c>
      <c r="S161" s="536">
        <v>0</v>
      </c>
      <c r="T161" s="535">
        <v>0</v>
      </c>
    </row>
    <row r="162" spans="1:20" ht="23.25" customHeight="1">
      <c r="A162" s="569"/>
      <c r="B162" s="569"/>
      <c r="C162" s="539" t="s">
        <v>449</v>
      </c>
      <c r="D162" s="539"/>
      <c r="E162" s="571" t="s">
        <v>450</v>
      </c>
      <c r="F162" s="571"/>
      <c r="G162" s="542">
        <f>SUM(G163:G169)</f>
        <v>274250</v>
      </c>
      <c r="H162" s="542">
        <f aca="true" t="shared" si="31" ref="H162:T162">SUM(H163:H169)</f>
        <v>274250</v>
      </c>
      <c r="I162" s="542">
        <f t="shared" si="31"/>
        <v>142250</v>
      </c>
      <c r="J162" s="542">
        <f t="shared" si="31"/>
        <v>30000</v>
      </c>
      <c r="K162" s="542">
        <f t="shared" si="31"/>
        <v>112250</v>
      </c>
      <c r="L162" s="542">
        <f t="shared" si="31"/>
        <v>125000</v>
      </c>
      <c r="M162" s="542">
        <f t="shared" si="31"/>
        <v>7000</v>
      </c>
      <c r="N162" s="542">
        <f t="shared" si="31"/>
        <v>0</v>
      </c>
      <c r="O162" s="542">
        <f t="shared" si="31"/>
        <v>0</v>
      </c>
      <c r="P162" s="542">
        <f t="shared" si="31"/>
        <v>0</v>
      </c>
      <c r="Q162" s="542">
        <f t="shared" si="31"/>
        <v>0</v>
      </c>
      <c r="R162" s="542">
        <f t="shared" si="31"/>
        <v>0</v>
      </c>
      <c r="S162" s="542">
        <f t="shared" si="31"/>
        <v>0</v>
      </c>
      <c r="T162" s="542">
        <f t="shared" si="31"/>
        <v>0</v>
      </c>
    </row>
    <row r="163" spans="1:20" ht="69" customHeight="1">
      <c r="A163" s="569"/>
      <c r="B163" s="569"/>
      <c r="C163" s="510"/>
      <c r="D163" s="510" t="s">
        <v>583</v>
      </c>
      <c r="E163" s="570" t="s">
        <v>77</v>
      </c>
      <c r="F163" s="570"/>
      <c r="G163" s="534">
        <f t="shared" si="26"/>
        <v>125000</v>
      </c>
      <c r="H163" s="536">
        <f t="shared" si="27"/>
        <v>125000</v>
      </c>
      <c r="I163" s="536">
        <f t="shared" si="28"/>
        <v>0</v>
      </c>
      <c r="J163" s="536">
        <v>0</v>
      </c>
      <c r="K163" s="536">
        <v>0</v>
      </c>
      <c r="L163" s="536">
        <v>125000</v>
      </c>
      <c r="M163" s="536">
        <v>0</v>
      </c>
      <c r="N163" s="536"/>
      <c r="O163" s="536">
        <v>0</v>
      </c>
      <c r="P163" s="536">
        <v>0</v>
      </c>
      <c r="Q163" s="536">
        <f t="shared" si="29"/>
        <v>0</v>
      </c>
      <c r="R163" s="536">
        <v>0</v>
      </c>
      <c r="S163" s="536">
        <v>0</v>
      </c>
      <c r="T163" s="535">
        <v>0</v>
      </c>
    </row>
    <row r="164" spans="1:20" ht="33.75" customHeight="1">
      <c r="A164" s="569"/>
      <c r="B164" s="569"/>
      <c r="C164" s="510"/>
      <c r="D164" s="510" t="s">
        <v>78</v>
      </c>
      <c r="E164" s="570" t="s">
        <v>79</v>
      </c>
      <c r="F164" s="570"/>
      <c r="G164" s="534">
        <f t="shared" si="26"/>
        <v>7000</v>
      </c>
      <c r="H164" s="536">
        <f t="shared" si="27"/>
        <v>7000</v>
      </c>
      <c r="I164" s="536">
        <f t="shared" si="28"/>
        <v>0</v>
      </c>
      <c r="J164" s="536">
        <v>0</v>
      </c>
      <c r="K164" s="536">
        <v>0</v>
      </c>
      <c r="L164" s="536">
        <v>0</v>
      </c>
      <c r="M164" s="536">
        <v>7000</v>
      </c>
      <c r="N164" s="536">
        <v>0</v>
      </c>
      <c r="O164" s="536">
        <v>0</v>
      </c>
      <c r="P164" s="536">
        <v>0</v>
      </c>
      <c r="Q164" s="536">
        <f t="shared" si="29"/>
        <v>0</v>
      </c>
      <c r="R164" s="536">
        <v>0</v>
      </c>
      <c r="S164" s="536">
        <v>0</v>
      </c>
      <c r="T164" s="535">
        <v>0</v>
      </c>
    </row>
    <row r="165" spans="1:20" ht="17.25" customHeight="1">
      <c r="A165" s="569"/>
      <c r="B165" s="569"/>
      <c r="C165" s="510"/>
      <c r="D165" s="510" t="s">
        <v>20</v>
      </c>
      <c r="E165" s="570" t="s">
        <v>21</v>
      </c>
      <c r="F165" s="570"/>
      <c r="G165" s="534">
        <f t="shared" si="26"/>
        <v>30000</v>
      </c>
      <c r="H165" s="536">
        <f t="shared" si="27"/>
        <v>30000</v>
      </c>
      <c r="I165" s="536">
        <f t="shared" si="28"/>
        <v>30000</v>
      </c>
      <c r="J165" s="536">
        <v>30000</v>
      </c>
      <c r="K165" s="536">
        <v>0</v>
      </c>
      <c r="L165" s="536">
        <v>0</v>
      </c>
      <c r="M165" s="536">
        <v>0</v>
      </c>
      <c r="N165" s="536">
        <v>0</v>
      </c>
      <c r="O165" s="536">
        <v>0</v>
      </c>
      <c r="P165" s="536">
        <v>0</v>
      </c>
      <c r="Q165" s="536">
        <f t="shared" si="29"/>
        <v>0</v>
      </c>
      <c r="R165" s="536">
        <v>0</v>
      </c>
      <c r="S165" s="536">
        <v>0</v>
      </c>
      <c r="T165" s="535">
        <v>0</v>
      </c>
    </row>
    <row r="166" spans="1:20" ht="13.5" customHeight="1">
      <c r="A166" s="569"/>
      <c r="B166" s="569"/>
      <c r="C166" s="510"/>
      <c r="D166" s="510" t="s">
        <v>22</v>
      </c>
      <c r="E166" s="570" t="s">
        <v>23</v>
      </c>
      <c r="F166" s="570"/>
      <c r="G166" s="534">
        <f t="shared" si="26"/>
        <v>10300</v>
      </c>
      <c r="H166" s="536">
        <f t="shared" si="27"/>
        <v>10300</v>
      </c>
      <c r="I166" s="536">
        <f t="shared" si="28"/>
        <v>10300</v>
      </c>
      <c r="J166" s="536">
        <v>0</v>
      </c>
      <c r="K166" s="536">
        <v>10300</v>
      </c>
      <c r="L166" s="536">
        <v>0</v>
      </c>
      <c r="M166" s="536">
        <v>0</v>
      </c>
      <c r="N166" s="536">
        <v>0</v>
      </c>
      <c r="O166" s="536">
        <v>0</v>
      </c>
      <c r="P166" s="536">
        <v>0</v>
      </c>
      <c r="Q166" s="536">
        <f t="shared" si="29"/>
        <v>0</v>
      </c>
      <c r="R166" s="536">
        <v>0</v>
      </c>
      <c r="S166" s="536">
        <v>0</v>
      </c>
      <c r="T166" s="535">
        <v>0</v>
      </c>
    </row>
    <row r="167" spans="1:20" ht="13.5" customHeight="1">
      <c r="A167" s="569"/>
      <c r="B167" s="569"/>
      <c r="C167" s="510"/>
      <c r="D167" s="510" t="s">
        <v>5</v>
      </c>
      <c r="E167" s="570" t="s">
        <v>6</v>
      </c>
      <c r="F167" s="570"/>
      <c r="G167" s="534">
        <f t="shared" si="26"/>
        <v>96750</v>
      </c>
      <c r="H167" s="536">
        <f t="shared" si="27"/>
        <v>96750</v>
      </c>
      <c r="I167" s="536">
        <f t="shared" si="28"/>
        <v>96750</v>
      </c>
      <c r="J167" s="536">
        <v>0</v>
      </c>
      <c r="K167" s="536">
        <v>96750</v>
      </c>
      <c r="L167" s="536">
        <v>0</v>
      </c>
      <c r="M167" s="536">
        <v>0</v>
      </c>
      <c r="N167" s="536">
        <v>0</v>
      </c>
      <c r="O167" s="536">
        <v>0</v>
      </c>
      <c r="P167" s="536">
        <v>0</v>
      </c>
      <c r="Q167" s="536">
        <f t="shared" si="29"/>
        <v>0</v>
      </c>
      <c r="R167" s="536">
        <v>0</v>
      </c>
      <c r="S167" s="536">
        <v>0</v>
      </c>
      <c r="T167" s="535">
        <v>0</v>
      </c>
    </row>
    <row r="168" spans="1:20" ht="13.5" customHeight="1">
      <c r="A168" s="569"/>
      <c r="B168" s="569"/>
      <c r="C168" s="510"/>
      <c r="D168" s="510" t="s">
        <v>119</v>
      </c>
      <c r="E168" s="570" t="s">
        <v>120</v>
      </c>
      <c r="F168" s="570"/>
      <c r="G168" s="534">
        <f t="shared" si="26"/>
        <v>5000</v>
      </c>
      <c r="H168" s="536">
        <f t="shared" si="27"/>
        <v>5000</v>
      </c>
      <c r="I168" s="536">
        <f t="shared" si="28"/>
        <v>5000</v>
      </c>
      <c r="J168" s="536">
        <v>0</v>
      </c>
      <c r="K168" s="536">
        <v>5000</v>
      </c>
      <c r="L168" s="536">
        <v>0</v>
      </c>
      <c r="M168" s="536">
        <v>0</v>
      </c>
      <c r="N168" s="536">
        <v>0</v>
      </c>
      <c r="O168" s="536">
        <v>0</v>
      </c>
      <c r="P168" s="536">
        <v>0</v>
      </c>
      <c r="Q168" s="536">
        <f t="shared" si="29"/>
        <v>0</v>
      </c>
      <c r="R168" s="536">
        <v>0</v>
      </c>
      <c r="S168" s="536">
        <v>0</v>
      </c>
      <c r="T168" s="535">
        <v>0</v>
      </c>
    </row>
    <row r="169" spans="1:20" ht="13.5" customHeight="1">
      <c r="A169" s="569"/>
      <c r="B169" s="569"/>
      <c r="C169" s="510"/>
      <c r="D169" s="510" t="s">
        <v>40</v>
      </c>
      <c r="E169" s="570" t="s">
        <v>41</v>
      </c>
      <c r="F169" s="570"/>
      <c r="G169" s="534">
        <f t="shared" si="26"/>
        <v>200</v>
      </c>
      <c r="H169" s="536">
        <f t="shared" si="27"/>
        <v>200</v>
      </c>
      <c r="I169" s="536">
        <f t="shared" si="28"/>
        <v>200</v>
      </c>
      <c r="J169" s="536">
        <v>0</v>
      </c>
      <c r="K169" s="536">
        <v>200</v>
      </c>
      <c r="L169" s="536">
        <v>0</v>
      </c>
      <c r="M169" s="536">
        <v>0</v>
      </c>
      <c r="N169" s="536">
        <v>0</v>
      </c>
      <c r="O169" s="536">
        <v>0</v>
      </c>
      <c r="P169" s="536">
        <v>0</v>
      </c>
      <c r="Q169" s="536">
        <f t="shared" si="29"/>
        <v>0</v>
      </c>
      <c r="R169" s="536">
        <v>0</v>
      </c>
      <c r="S169" s="536">
        <v>0</v>
      </c>
      <c r="T169" s="535">
        <v>0</v>
      </c>
    </row>
    <row r="170" spans="1:20" ht="13.5" customHeight="1">
      <c r="A170" s="569"/>
      <c r="B170" s="569"/>
      <c r="C170" s="539" t="s">
        <v>451</v>
      </c>
      <c r="D170" s="539"/>
      <c r="E170" s="571" t="s">
        <v>630</v>
      </c>
      <c r="F170" s="571"/>
      <c r="G170" s="542">
        <f>SUM(G171:G172)</f>
        <v>111022</v>
      </c>
      <c r="H170" s="542">
        <f>SUM(H171:H172)</f>
        <v>111022</v>
      </c>
      <c r="I170" s="542">
        <f>SUM(I171:I172)</f>
        <v>111022</v>
      </c>
      <c r="J170" s="542">
        <f>SUM(J171:J172)</f>
        <v>0</v>
      </c>
      <c r="K170" s="542">
        <f aca="true" t="shared" si="32" ref="K170:T170">SUM(K171:K172)</f>
        <v>111022</v>
      </c>
      <c r="L170" s="542">
        <f t="shared" si="32"/>
        <v>0</v>
      </c>
      <c r="M170" s="542">
        <f t="shared" si="32"/>
        <v>0</v>
      </c>
      <c r="N170" s="542">
        <f t="shared" si="32"/>
        <v>0</v>
      </c>
      <c r="O170" s="542">
        <f t="shared" si="32"/>
        <v>0</v>
      </c>
      <c r="P170" s="542">
        <f t="shared" si="32"/>
        <v>0</v>
      </c>
      <c r="Q170" s="542">
        <f t="shared" si="32"/>
        <v>0</v>
      </c>
      <c r="R170" s="542">
        <f t="shared" si="32"/>
        <v>0</v>
      </c>
      <c r="S170" s="542">
        <f t="shared" si="32"/>
        <v>0</v>
      </c>
      <c r="T170" s="541">
        <f t="shared" si="32"/>
        <v>0</v>
      </c>
    </row>
    <row r="171" spans="1:20" ht="22.5" customHeight="1">
      <c r="A171" s="569"/>
      <c r="B171" s="569"/>
      <c r="C171" s="510"/>
      <c r="D171" s="510" t="s">
        <v>80</v>
      </c>
      <c r="E171" s="570" t="s">
        <v>81</v>
      </c>
      <c r="F171" s="570"/>
      <c r="G171" s="534">
        <f t="shared" si="26"/>
        <v>7870</v>
      </c>
      <c r="H171" s="536">
        <f t="shared" si="27"/>
        <v>7870</v>
      </c>
      <c r="I171" s="536">
        <f t="shared" si="28"/>
        <v>7870</v>
      </c>
      <c r="J171" s="536">
        <v>0</v>
      </c>
      <c r="K171" s="536">
        <v>7870</v>
      </c>
      <c r="L171" s="536">
        <v>0</v>
      </c>
      <c r="M171" s="536">
        <v>0</v>
      </c>
      <c r="N171" s="536">
        <v>0</v>
      </c>
      <c r="O171" s="536">
        <v>0</v>
      </c>
      <c r="P171" s="536">
        <v>0</v>
      </c>
      <c r="Q171" s="536">
        <f t="shared" si="29"/>
        <v>0</v>
      </c>
      <c r="R171" s="536">
        <v>0</v>
      </c>
      <c r="S171" s="536">
        <v>0</v>
      </c>
      <c r="T171" s="535">
        <v>0</v>
      </c>
    </row>
    <row r="172" spans="1:20" ht="24.75" customHeight="1">
      <c r="A172" s="569"/>
      <c r="B172" s="569"/>
      <c r="C172" s="510"/>
      <c r="D172" s="510" t="s">
        <v>17</v>
      </c>
      <c r="E172" s="570" t="s">
        <v>18</v>
      </c>
      <c r="F172" s="570"/>
      <c r="G172" s="534">
        <f t="shared" si="26"/>
        <v>103152</v>
      </c>
      <c r="H172" s="536">
        <f t="shared" si="27"/>
        <v>103152</v>
      </c>
      <c r="I172" s="536">
        <f t="shared" si="28"/>
        <v>103152</v>
      </c>
      <c r="J172" s="536">
        <v>0</v>
      </c>
      <c r="K172" s="536">
        <v>103152</v>
      </c>
      <c r="L172" s="536">
        <v>0</v>
      </c>
      <c r="M172" s="536">
        <v>0</v>
      </c>
      <c r="N172" s="536">
        <v>0</v>
      </c>
      <c r="O172" s="536">
        <v>0</v>
      </c>
      <c r="P172" s="536">
        <v>0</v>
      </c>
      <c r="Q172" s="536">
        <f t="shared" si="29"/>
        <v>0</v>
      </c>
      <c r="R172" s="536">
        <v>0</v>
      </c>
      <c r="S172" s="536">
        <v>0</v>
      </c>
      <c r="T172" s="535">
        <v>0</v>
      </c>
    </row>
    <row r="173" spans="1:20" ht="25.5" customHeight="1">
      <c r="A173" s="584" t="s">
        <v>519</v>
      </c>
      <c r="B173" s="584"/>
      <c r="C173" s="539"/>
      <c r="D173" s="539"/>
      <c r="E173" s="571" t="s">
        <v>520</v>
      </c>
      <c r="F173" s="571"/>
      <c r="G173" s="542">
        <f>SUM(G176,G212,G174,G210)</f>
        <v>6875537</v>
      </c>
      <c r="H173" s="542">
        <f aca="true" t="shared" si="33" ref="H173:T173">SUM(H176,H212,H174,H210)</f>
        <v>5641537</v>
      </c>
      <c r="I173" s="542">
        <f t="shared" si="33"/>
        <v>5302537</v>
      </c>
      <c r="J173" s="542">
        <f t="shared" si="33"/>
        <v>4606184</v>
      </c>
      <c r="K173" s="542">
        <f t="shared" si="33"/>
        <v>696353</v>
      </c>
      <c r="L173" s="542">
        <f t="shared" si="33"/>
        <v>0</v>
      </c>
      <c r="M173" s="542">
        <f t="shared" si="33"/>
        <v>339000</v>
      </c>
      <c r="N173" s="542">
        <f t="shared" si="33"/>
        <v>0</v>
      </c>
      <c r="O173" s="542">
        <f t="shared" si="33"/>
        <v>0</v>
      </c>
      <c r="P173" s="542">
        <f t="shared" si="33"/>
        <v>0</v>
      </c>
      <c r="Q173" s="542">
        <f t="shared" si="33"/>
        <v>1234000</v>
      </c>
      <c r="R173" s="542">
        <f t="shared" si="33"/>
        <v>1234000</v>
      </c>
      <c r="S173" s="542">
        <f t="shared" si="33"/>
        <v>0</v>
      </c>
      <c r="T173" s="542">
        <f t="shared" si="33"/>
        <v>0</v>
      </c>
    </row>
    <row r="174" spans="1:20" ht="25.5" customHeight="1">
      <c r="A174" s="584"/>
      <c r="B174" s="584"/>
      <c r="C174" s="539" t="s">
        <v>153</v>
      </c>
      <c r="D174" s="539"/>
      <c r="E174" s="571" t="s">
        <v>154</v>
      </c>
      <c r="F174" s="571"/>
      <c r="G174" s="542">
        <f>SUM(G175)</f>
        <v>4000</v>
      </c>
      <c r="H174" s="542">
        <f aca="true" t="shared" si="34" ref="H174:T174">SUM(H175)</f>
        <v>0</v>
      </c>
      <c r="I174" s="542">
        <f t="shared" si="34"/>
        <v>0</v>
      </c>
      <c r="J174" s="542">
        <f t="shared" si="34"/>
        <v>0</v>
      </c>
      <c r="K174" s="542">
        <f t="shared" si="34"/>
        <v>0</v>
      </c>
      <c r="L174" s="542">
        <f t="shared" si="34"/>
        <v>0</v>
      </c>
      <c r="M174" s="542">
        <f t="shared" si="34"/>
        <v>0</v>
      </c>
      <c r="N174" s="542">
        <f t="shared" si="34"/>
        <v>0</v>
      </c>
      <c r="O174" s="542">
        <f t="shared" si="34"/>
        <v>0</v>
      </c>
      <c r="P174" s="542">
        <f t="shared" si="34"/>
        <v>0</v>
      </c>
      <c r="Q174" s="542">
        <f t="shared" si="34"/>
        <v>4000</v>
      </c>
      <c r="R174" s="542">
        <f t="shared" si="34"/>
        <v>4000</v>
      </c>
      <c r="S174" s="542">
        <f t="shared" si="34"/>
        <v>0</v>
      </c>
      <c r="T174" s="542">
        <f t="shared" si="34"/>
        <v>0</v>
      </c>
    </row>
    <row r="175" spans="1:20" ht="36" customHeight="1">
      <c r="A175" s="569"/>
      <c r="B175" s="569"/>
      <c r="C175" s="510"/>
      <c r="D175" s="510" t="s">
        <v>155</v>
      </c>
      <c r="E175" s="570" t="s">
        <v>156</v>
      </c>
      <c r="F175" s="570"/>
      <c r="G175" s="534">
        <f>SUM(H175,Q175)</f>
        <v>4000</v>
      </c>
      <c r="H175" s="536">
        <f>SUM(I175,L175:P175)</f>
        <v>0</v>
      </c>
      <c r="I175" s="536">
        <f>SUM(J175:K175)</f>
        <v>0</v>
      </c>
      <c r="J175" s="536">
        <v>0</v>
      </c>
      <c r="K175" s="536" t="s">
        <v>3</v>
      </c>
      <c r="L175" s="536">
        <v>0</v>
      </c>
      <c r="M175" s="536">
        <v>0</v>
      </c>
      <c r="N175" s="536">
        <v>0</v>
      </c>
      <c r="O175" s="536">
        <v>0</v>
      </c>
      <c r="P175" s="536">
        <v>0</v>
      </c>
      <c r="Q175" s="536">
        <f>SUM(R175,T175)</f>
        <v>4000</v>
      </c>
      <c r="R175" s="536">
        <v>4000</v>
      </c>
      <c r="S175" s="534">
        <v>0</v>
      </c>
      <c r="T175" s="535">
        <v>0</v>
      </c>
    </row>
    <row r="176" spans="1:20" ht="29.25" customHeight="1">
      <c r="A176" s="569"/>
      <c r="B176" s="569"/>
      <c r="C176" s="539" t="s">
        <v>521</v>
      </c>
      <c r="D176" s="539"/>
      <c r="E176" s="571" t="s">
        <v>522</v>
      </c>
      <c r="F176" s="571"/>
      <c r="G176" s="542">
        <f>SUM(G177:G209)</f>
        <v>6774553</v>
      </c>
      <c r="H176" s="542">
        <f aca="true" t="shared" si="35" ref="H176:T176">SUM(H177:H209)</f>
        <v>5544553</v>
      </c>
      <c r="I176" s="542">
        <f t="shared" si="35"/>
        <v>5205553</v>
      </c>
      <c r="J176" s="542">
        <f t="shared" si="35"/>
        <v>4604184</v>
      </c>
      <c r="K176" s="542">
        <f t="shared" si="35"/>
        <v>601369</v>
      </c>
      <c r="L176" s="542">
        <f t="shared" si="35"/>
        <v>0</v>
      </c>
      <c r="M176" s="542">
        <f t="shared" si="35"/>
        <v>339000</v>
      </c>
      <c r="N176" s="542">
        <f t="shared" si="35"/>
        <v>0</v>
      </c>
      <c r="O176" s="542">
        <f t="shared" si="35"/>
        <v>0</v>
      </c>
      <c r="P176" s="542">
        <f t="shared" si="35"/>
        <v>0</v>
      </c>
      <c r="Q176" s="542">
        <f t="shared" si="35"/>
        <v>1230000</v>
      </c>
      <c r="R176" s="542">
        <f t="shared" si="35"/>
        <v>1230000</v>
      </c>
      <c r="S176" s="542">
        <f t="shared" si="35"/>
        <v>0</v>
      </c>
      <c r="T176" s="542">
        <f t="shared" si="35"/>
        <v>0</v>
      </c>
    </row>
    <row r="177" spans="1:20" ht="36" customHeight="1">
      <c r="A177" s="569"/>
      <c r="B177" s="569"/>
      <c r="C177" s="510"/>
      <c r="D177" s="510" t="s">
        <v>82</v>
      </c>
      <c r="E177" s="570" t="s">
        <v>83</v>
      </c>
      <c r="F177" s="570"/>
      <c r="G177" s="534">
        <f t="shared" si="26"/>
        <v>339000</v>
      </c>
      <c r="H177" s="536">
        <f t="shared" si="27"/>
        <v>339000</v>
      </c>
      <c r="I177" s="536">
        <f t="shared" si="28"/>
        <v>0</v>
      </c>
      <c r="J177" s="536">
        <v>0</v>
      </c>
      <c r="K177" s="536">
        <v>0</v>
      </c>
      <c r="L177" s="536">
        <v>0</v>
      </c>
      <c r="M177" s="536">
        <v>339000</v>
      </c>
      <c r="N177" s="536">
        <v>0</v>
      </c>
      <c r="O177" s="536">
        <v>0</v>
      </c>
      <c r="P177" s="536">
        <v>0</v>
      </c>
      <c r="Q177" s="536">
        <f t="shared" si="29"/>
        <v>0</v>
      </c>
      <c r="R177" s="536">
        <v>0</v>
      </c>
      <c r="S177" s="536">
        <v>0</v>
      </c>
      <c r="T177" s="535">
        <v>0</v>
      </c>
    </row>
    <row r="178" spans="1:20" ht="22.5" customHeight="1">
      <c r="A178" s="569"/>
      <c r="B178" s="569"/>
      <c r="C178" s="510"/>
      <c r="D178" s="510" t="s">
        <v>9</v>
      </c>
      <c r="E178" s="570" t="s">
        <v>10</v>
      </c>
      <c r="F178" s="570"/>
      <c r="G178" s="534">
        <f t="shared" si="26"/>
        <v>25385</v>
      </c>
      <c r="H178" s="536">
        <f t="shared" si="27"/>
        <v>25385</v>
      </c>
      <c r="I178" s="536">
        <f t="shared" si="28"/>
        <v>25385</v>
      </c>
      <c r="J178" s="536">
        <v>25385</v>
      </c>
      <c r="K178" s="536">
        <v>0</v>
      </c>
      <c r="L178" s="536">
        <v>0</v>
      </c>
      <c r="M178" s="536">
        <v>0</v>
      </c>
      <c r="N178" s="536">
        <v>0</v>
      </c>
      <c r="O178" s="536">
        <v>0</v>
      </c>
      <c r="P178" s="536">
        <v>0</v>
      </c>
      <c r="Q178" s="536">
        <f t="shared" si="29"/>
        <v>0</v>
      </c>
      <c r="R178" s="536">
        <v>0</v>
      </c>
      <c r="S178" s="536">
        <v>0</v>
      </c>
      <c r="T178" s="535">
        <v>0</v>
      </c>
    </row>
    <row r="179" spans="1:20" ht="24.75" customHeight="1">
      <c r="A179" s="569"/>
      <c r="B179" s="569"/>
      <c r="C179" s="510"/>
      <c r="D179" s="510" t="s">
        <v>70</v>
      </c>
      <c r="E179" s="570" t="s">
        <v>71</v>
      </c>
      <c r="F179" s="570"/>
      <c r="G179" s="534">
        <f t="shared" si="26"/>
        <v>62000</v>
      </c>
      <c r="H179" s="536">
        <f t="shared" si="27"/>
        <v>62000</v>
      </c>
      <c r="I179" s="536">
        <f t="shared" si="28"/>
        <v>62000</v>
      </c>
      <c r="J179" s="536">
        <v>62000</v>
      </c>
      <c r="K179" s="536">
        <v>0</v>
      </c>
      <c r="L179" s="536">
        <v>0</v>
      </c>
      <c r="M179" s="536">
        <v>0</v>
      </c>
      <c r="N179" s="536">
        <v>0</v>
      </c>
      <c r="O179" s="536">
        <v>0</v>
      </c>
      <c r="P179" s="536">
        <v>0</v>
      </c>
      <c r="Q179" s="536">
        <f t="shared" si="29"/>
        <v>0</v>
      </c>
      <c r="R179" s="536">
        <v>0</v>
      </c>
      <c r="S179" s="536">
        <v>0</v>
      </c>
      <c r="T179" s="535">
        <v>0</v>
      </c>
    </row>
    <row r="180" spans="1:20" ht="23.25" customHeight="1">
      <c r="A180" s="569"/>
      <c r="B180" s="569"/>
      <c r="C180" s="510"/>
      <c r="D180" s="510" t="s">
        <v>11</v>
      </c>
      <c r="E180" s="570" t="s">
        <v>12</v>
      </c>
      <c r="F180" s="570"/>
      <c r="G180" s="534">
        <f t="shared" si="26"/>
        <v>6385</v>
      </c>
      <c r="H180" s="536">
        <f t="shared" si="27"/>
        <v>6385</v>
      </c>
      <c r="I180" s="536">
        <f t="shared" si="28"/>
        <v>6385</v>
      </c>
      <c r="J180" s="536">
        <v>6385</v>
      </c>
      <c r="K180" s="536">
        <v>0</v>
      </c>
      <c r="L180" s="536">
        <v>0</v>
      </c>
      <c r="M180" s="536">
        <v>0</v>
      </c>
      <c r="N180" s="536">
        <v>0</v>
      </c>
      <c r="O180" s="536">
        <v>0</v>
      </c>
      <c r="P180" s="536">
        <v>0</v>
      </c>
      <c r="Q180" s="536">
        <f t="shared" si="29"/>
        <v>0</v>
      </c>
      <c r="R180" s="536">
        <v>0</v>
      </c>
      <c r="S180" s="536">
        <v>0</v>
      </c>
      <c r="T180" s="535">
        <v>0</v>
      </c>
    </row>
    <row r="181" spans="1:20" ht="23.25" customHeight="1">
      <c r="A181" s="569"/>
      <c r="B181" s="569"/>
      <c r="C181" s="510"/>
      <c r="D181" s="510" t="s">
        <v>84</v>
      </c>
      <c r="E181" s="570" t="s">
        <v>85</v>
      </c>
      <c r="F181" s="570"/>
      <c r="G181" s="534">
        <f t="shared" si="26"/>
        <v>3802116</v>
      </c>
      <c r="H181" s="536">
        <f t="shared" si="27"/>
        <v>3802116</v>
      </c>
      <c r="I181" s="536">
        <f t="shared" si="28"/>
        <v>3802116</v>
      </c>
      <c r="J181" s="536">
        <v>3802116</v>
      </c>
      <c r="K181" s="536">
        <v>0</v>
      </c>
      <c r="L181" s="536">
        <v>0</v>
      </c>
      <c r="M181" s="536">
        <v>0</v>
      </c>
      <c r="N181" s="536">
        <v>0</v>
      </c>
      <c r="O181" s="536">
        <v>0</v>
      </c>
      <c r="P181" s="536">
        <v>0</v>
      </c>
      <c r="Q181" s="536">
        <f t="shared" si="29"/>
        <v>0</v>
      </c>
      <c r="R181" s="536">
        <v>0</v>
      </c>
      <c r="S181" s="536">
        <v>0</v>
      </c>
      <c r="T181" s="535">
        <v>0</v>
      </c>
    </row>
    <row r="182" spans="1:20" ht="34.5" customHeight="1">
      <c r="A182" s="569"/>
      <c r="B182" s="569"/>
      <c r="C182" s="510"/>
      <c r="D182" s="510" t="s">
        <v>86</v>
      </c>
      <c r="E182" s="570" t="s">
        <v>87</v>
      </c>
      <c r="F182" s="570"/>
      <c r="G182" s="534">
        <f t="shared" si="26"/>
        <v>335000</v>
      </c>
      <c r="H182" s="536">
        <f t="shared" si="27"/>
        <v>335000</v>
      </c>
      <c r="I182" s="536">
        <f t="shared" si="28"/>
        <v>335000</v>
      </c>
      <c r="J182" s="536">
        <v>335000</v>
      </c>
      <c r="K182" s="536">
        <v>0</v>
      </c>
      <c r="L182" s="536">
        <v>0</v>
      </c>
      <c r="M182" s="536">
        <v>0</v>
      </c>
      <c r="N182" s="536">
        <v>0</v>
      </c>
      <c r="O182" s="536">
        <v>0</v>
      </c>
      <c r="P182" s="536">
        <v>0</v>
      </c>
      <c r="Q182" s="536">
        <f t="shared" si="29"/>
        <v>0</v>
      </c>
      <c r="R182" s="536">
        <v>0</v>
      </c>
      <c r="S182" s="536">
        <v>0</v>
      </c>
      <c r="T182" s="535">
        <v>0</v>
      </c>
    </row>
    <row r="183" spans="1:20" ht="45.75" customHeight="1">
      <c r="A183" s="569"/>
      <c r="B183" s="569"/>
      <c r="C183" s="510"/>
      <c r="D183" s="510" t="s">
        <v>88</v>
      </c>
      <c r="E183" s="570" t="s">
        <v>89</v>
      </c>
      <c r="F183" s="570"/>
      <c r="G183" s="534">
        <f t="shared" si="26"/>
        <v>317000</v>
      </c>
      <c r="H183" s="536">
        <f t="shared" si="27"/>
        <v>317000</v>
      </c>
      <c r="I183" s="536">
        <f t="shared" si="28"/>
        <v>317000</v>
      </c>
      <c r="J183" s="536">
        <v>317000</v>
      </c>
      <c r="K183" s="536">
        <v>0</v>
      </c>
      <c r="L183" s="536">
        <v>0</v>
      </c>
      <c r="M183" s="536">
        <v>0</v>
      </c>
      <c r="N183" s="536">
        <v>0</v>
      </c>
      <c r="O183" s="536">
        <v>0</v>
      </c>
      <c r="P183" s="536">
        <v>0</v>
      </c>
      <c r="Q183" s="536">
        <f t="shared" si="29"/>
        <v>0</v>
      </c>
      <c r="R183" s="536">
        <v>0</v>
      </c>
      <c r="S183" s="536">
        <v>0</v>
      </c>
      <c r="T183" s="535">
        <v>0</v>
      </c>
    </row>
    <row r="184" spans="1:20" ht="24" customHeight="1">
      <c r="A184" s="569"/>
      <c r="B184" s="569"/>
      <c r="C184" s="510"/>
      <c r="D184" s="510" t="s">
        <v>90</v>
      </c>
      <c r="E184" s="570" t="s">
        <v>91</v>
      </c>
      <c r="F184" s="570"/>
      <c r="G184" s="534">
        <f t="shared" si="26"/>
        <v>32000</v>
      </c>
      <c r="H184" s="536">
        <f t="shared" si="27"/>
        <v>32000</v>
      </c>
      <c r="I184" s="536">
        <f t="shared" si="28"/>
        <v>32000</v>
      </c>
      <c r="J184" s="536">
        <v>32000</v>
      </c>
      <c r="K184" s="536">
        <v>0</v>
      </c>
      <c r="L184" s="536">
        <v>0</v>
      </c>
      <c r="M184" s="536">
        <v>0</v>
      </c>
      <c r="N184" s="536">
        <v>0</v>
      </c>
      <c r="O184" s="536">
        <v>0</v>
      </c>
      <c r="P184" s="536">
        <v>0</v>
      </c>
      <c r="Q184" s="536">
        <f t="shared" si="29"/>
        <v>0</v>
      </c>
      <c r="R184" s="536">
        <v>0</v>
      </c>
      <c r="S184" s="536">
        <v>0</v>
      </c>
      <c r="T184" s="535">
        <v>0</v>
      </c>
    </row>
    <row r="185" spans="1:20" ht="24" customHeight="1">
      <c r="A185" s="569"/>
      <c r="B185" s="569"/>
      <c r="C185" s="510"/>
      <c r="D185" s="510" t="s">
        <v>13</v>
      </c>
      <c r="E185" s="570" t="s">
        <v>14</v>
      </c>
      <c r="F185" s="570"/>
      <c r="G185" s="534">
        <f t="shared" si="26"/>
        <v>15700</v>
      </c>
      <c r="H185" s="536">
        <f t="shared" si="27"/>
        <v>15700</v>
      </c>
      <c r="I185" s="536">
        <f t="shared" si="28"/>
        <v>15700</v>
      </c>
      <c r="J185" s="536">
        <v>15700</v>
      </c>
      <c r="K185" s="536">
        <v>0</v>
      </c>
      <c r="L185" s="536">
        <v>0</v>
      </c>
      <c r="M185" s="536">
        <v>0</v>
      </c>
      <c r="N185" s="536">
        <v>0</v>
      </c>
      <c r="O185" s="536">
        <v>0</v>
      </c>
      <c r="P185" s="536">
        <v>0</v>
      </c>
      <c r="Q185" s="536">
        <f t="shared" si="29"/>
        <v>0</v>
      </c>
      <c r="R185" s="536">
        <v>0</v>
      </c>
      <c r="S185" s="536">
        <v>0</v>
      </c>
      <c r="T185" s="535">
        <v>0</v>
      </c>
    </row>
    <row r="186" spans="1:20" ht="13.5" customHeight="1">
      <c r="A186" s="569"/>
      <c r="B186" s="569"/>
      <c r="C186" s="510"/>
      <c r="D186" s="510" t="s">
        <v>15</v>
      </c>
      <c r="E186" s="570" t="s">
        <v>16</v>
      </c>
      <c r="F186" s="570"/>
      <c r="G186" s="534">
        <f t="shared" si="26"/>
        <v>2298</v>
      </c>
      <c r="H186" s="536">
        <f t="shared" si="27"/>
        <v>2298</v>
      </c>
      <c r="I186" s="536">
        <f t="shared" si="28"/>
        <v>2298</v>
      </c>
      <c r="J186" s="536">
        <v>2298</v>
      </c>
      <c r="K186" s="536">
        <v>0</v>
      </c>
      <c r="L186" s="536">
        <v>0</v>
      </c>
      <c r="M186" s="536">
        <v>0</v>
      </c>
      <c r="N186" s="536">
        <v>0</v>
      </c>
      <c r="O186" s="536">
        <v>0</v>
      </c>
      <c r="P186" s="536">
        <v>0</v>
      </c>
      <c r="Q186" s="536">
        <f t="shared" si="29"/>
        <v>0</v>
      </c>
      <c r="R186" s="536">
        <v>0</v>
      </c>
      <c r="S186" s="536">
        <v>0</v>
      </c>
      <c r="T186" s="535">
        <v>0</v>
      </c>
    </row>
    <row r="187" spans="1:20" ht="13.5" customHeight="1">
      <c r="A187" s="569"/>
      <c r="B187" s="569"/>
      <c r="C187" s="510"/>
      <c r="D187" s="510" t="s">
        <v>20</v>
      </c>
      <c r="E187" s="570" t="s">
        <v>21</v>
      </c>
      <c r="F187" s="570"/>
      <c r="G187" s="534">
        <f t="shared" si="26"/>
        <v>6300</v>
      </c>
      <c r="H187" s="536">
        <f t="shared" si="27"/>
        <v>6300</v>
      </c>
      <c r="I187" s="536">
        <f t="shared" si="28"/>
        <v>6300</v>
      </c>
      <c r="J187" s="536">
        <v>6300</v>
      </c>
      <c r="K187" s="536">
        <v>0</v>
      </c>
      <c r="L187" s="536">
        <v>0</v>
      </c>
      <c r="M187" s="536">
        <v>0</v>
      </c>
      <c r="N187" s="536">
        <v>0</v>
      </c>
      <c r="O187" s="536">
        <v>0</v>
      </c>
      <c r="P187" s="536">
        <v>0</v>
      </c>
      <c r="Q187" s="536">
        <f t="shared" si="29"/>
        <v>0</v>
      </c>
      <c r="R187" s="536">
        <v>0</v>
      </c>
      <c r="S187" s="536">
        <v>0</v>
      </c>
      <c r="T187" s="535">
        <v>0</v>
      </c>
    </row>
    <row r="188" spans="1:20" ht="34.5" customHeight="1">
      <c r="A188" s="569"/>
      <c r="B188" s="569"/>
      <c r="C188" s="510"/>
      <c r="D188" s="510" t="s">
        <v>92</v>
      </c>
      <c r="E188" s="570" t="s">
        <v>93</v>
      </c>
      <c r="F188" s="570"/>
      <c r="G188" s="534">
        <f t="shared" si="26"/>
        <v>182000</v>
      </c>
      <c r="H188" s="536">
        <f t="shared" si="27"/>
        <v>182000</v>
      </c>
      <c r="I188" s="536">
        <f t="shared" si="28"/>
        <v>182000</v>
      </c>
      <c r="J188" s="536">
        <v>0</v>
      </c>
      <c r="K188" s="536">
        <v>182000</v>
      </c>
      <c r="L188" s="536">
        <v>0</v>
      </c>
      <c r="M188" s="536">
        <v>0</v>
      </c>
      <c r="N188" s="536">
        <v>0</v>
      </c>
      <c r="O188" s="536">
        <v>0</v>
      </c>
      <c r="P188" s="536">
        <v>0</v>
      </c>
      <c r="Q188" s="536">
        <f t="shared" si="29"/>
        <v>0</v>
      </c>
      <c r="R188" s="536">
        <v>0</v>
      </c>
      <c r="S188" s="536">
        <v>0</v>
      </c>
      <c r="T188" s="535">
        <v>0</v>
      </c>
    </row>
    <row r="189" spans="1:20" ht="17.25" customHeight="1">
      <c r="A189" s="569"/>
      <c r="B189" s="569"/>
      <c r="C189" s="510"/>
      <c r="D189" s="510" t="s">
        <v>22</v>
      </c>
      <c r="E189" s="570" t="s">
        <v>23</v>
      </c>
      <c r="F189" s="570"/>
      <c r="G189" s="534">
        <f t="shared" si="26"/>
        <v>88293</v>
      </c>
      <c r="H189" s="536">
        <f t="shared" si="27"/>
        <v>88293</v>
      </c>
      <c r="I189" s="536">
        <f t="shared" si="28"/>
        <v>88293</v>
      </c>
      <c r="J189" s="536">
        <v>0</v>
      </c>
      <c r="K189" s="536">
        <v>88293</v>
      </c>
      <c r="L189" s="536">
        <v>0</v>
      </c>
      <c r="M189" s="536">
        <v>0</v>
      </c>
      <c r="N189" s="536">
        <v>0</v>
      </c>
      <c r="O189" s="536">
        <v>0</v>
      </c>
      <c r="P189" s="536">
        <v>0</v>
      </c>
      <c r="Q189" s="536">
        <f t="shared" si="29"/>
        <v>0</v>
      </c>
      <c r="R189" s="536">
        <v>0</v>
      </c>
      <c r="S189" s="536">
        <v>0</v>
      </c>
      <c r="T189" s="535">
        <v>0</v>
      </c>
    </row>
    <row r="190" spans="1:20" ht="13.5" customHeight="1">
      <c r="A190" s="569"/>
      <c r="B190" s="569"/>
      <c r="C190" s="510"/>
      <c r="D190" s="510" t="s">
        <v>94</v>
      </c>
      <c r="E190" s="570" t="s">
        <v>95</v>
      </c>
      <c r="F190" s="570"/>
      <c r="G190" s="534">
        <f t="shared" si="26"/>
        <v>6000</v>
      </c>
      <c r="H190" s="536">
        <f t="shared" si="27"/>
        <v>6000</v>
      </c>
      <c r="I190" s="536">
        <f t="shared" si="28"/>
        <v>6000</v>
      </c>
      <c r="J190" s="536">
        <v>0</v>
      </c>
      <c r="K190" s="536">
        <v>6000</v>
      </c>
      <c r="L190" s="536">
        <v>0</v>
      </c>
      <c r="M190" s="536">
        <v>0</v>
      </c>
      <c r="N190" s="536">
        <v>0</v>
      </c>
      <c r="O190" s="536">
        <v>0</v>
      </c>
      <c r="P190" s="536">
        <v>0</v>
      </c>
      <c r="Q190" s="536">
        <f t="shared" si="29"/>
        <v>0</v>
      </c>
      <c r="R190" s="536">
        <v>0</v>
      </c>
      <c r="S190" s="536">
        <v>0</v>
      </c>
      <c r="T190" s="535">
        <v>0</v>
      </c>
    </row>
    <row r="191" spans="1:20" ht="34.5" customHeight="1">
      <c r="A191" s="569"/>
      <c r="B191" s="569"/>
      <c r="C191" s="510"/>
      <c r="D191" s="510" t="s">
        <v>96</v>
      </c>
      <c r="E191" s="570" t="s">
        <v>97</v>
      </c>
      <c r="F191" s="570"/>
      <c r="G191" s="534">
        <f t="shared" si="26"/>
        <v>1010</v>
      </c>
      <c r="H191" s="536">
        <f t="shared" si="27"/>
        <v>1010</v>
      </c>
      <c r="I191" s="536">
        <f t="shared" si="28"/>
        <v>1010</v>
      </c>
      <c r="J191" s="536">
        <v>0</v>
      </c>
      <c r="K191" s="536">
        <v>1010</v>
      </c>
      <c r="L191" s="536">
        <v>0</v>
      </c>
      <c r="M191" s="536">
        <v>0</v>
      </c>
      <c r="N191" s="536">
        <v>0</v>
      </c>
      <c r="O191" s="536">
        <v>0</v>
      </c>
      <c r="P191" s="536">
        <v>0</v>
      </c>
      <c r="Q191" s="536">
        <f t="shared" si="29"/>
        <v>0</v>
      </c>
      <c r="R191" s="536">
        <v>0</v>
      </c>
      <c r="S191" s="536">
        <v>0</v>
      </c>
      <c r="T191" s="535">
        <v>0</v>
      </c>
    </row>
    <row r="192" spans="1:20" ht="17.25" customHeight="1">
      <c r="A192" s="569"/>
      <c r="B192" s="569"/>
      <c r="C192" s="510"/>
      <c r="D192" s="510" t="s">
        <v>98</v>
      </c>
      <c r="E192" s="570" t="s">
        <v>99</v>
      </c>
      <c r="F192" s="570"/>
      <c r="G192" s="534">
        <f t="shared" si="26"/>
        <v>49500</v>
      </c>
      <c r="H192" s="536">
        <f t="shared" si="27"/>
        <v>49500</v>
      </c>
      <c r="I192" s="536">
        <f t="shared" si="28"/>
        <v>49500</v>
      </c>
      <c r="J192" s="536">
        <v>0</v>
      </c>
      <c r="K192" s="536">
        <v>49500</v>
      </c>
      <c r="L192" s="536">
        <v>0</v>
      </c>
      <c r="M192" s="536">
        <v>0</v>
      </c>
      <c r="N192" s="536">
        <v>0</v>
      </c>
      <c r="O192" s="536">
        <v>0</v>
      </c>
      <c r="P192" s="536">
        <v>0</v>
      </c>
      <c r="Q192" s="536">
        <f t="shared" si="29"/>
        <v>0</v>
      </c>
      <c r="R192" s="536">
        <v>0</v>
      </c>
      <c r="S192" s="536">
        <v>0</v>
      </c>
      <c r="T192" s="535">
        <v>0</v>
      </c>
    </row>
    <row r="193" spans="1:20" ht="13.5" customHeight="1">
      <c r="A193" s="569"/>
      <c r="B193" s="569"/>
      <c r="C193" s="510"/>
      <c r="D193" s="510" t="s">
        <v>24</v>
      </c>
      <c r="E193" s="570" t="s">
        <v>25</v>
      </c>
      <c r="F193" s="570"/>
      <c r="G193" s="534">
        <f t="shared" si="26"/>
        <v>133000</v>
      </c>
      <c r="H193" s="536">
        <f t="shared" si="27"/>
        <v>133000</v>
      </c>
      <c r="I193" s="536">
        <f t="shared" si="28"/>
        <v>133000</v>
      </c>
      <c r="J193" s="536">
        <v>0</v>
      </c>
      <c r="K193" s="536">
        <v>133000</v>
      </c>
      <c r="L193" s="536">
        <v>0</v>
      </c>
      <c r="M193" s="536">
        <v>0</v>
      </c>
      <c r="N193" s="536">
        <v>0</v>
      </c>
      <c r="O193" s="536">
        <v>0</v>
      </c>
      <c r="P193" s="536">
        <v>0</v>
      </c>
      <c r="Q193" s="536">
        <f t="shared" si="29"/>
        <v>0</v>
      </c>
      <c r="R193" s="536">
        <v>0</v>
      </c>
      <c r="S193" s="536">
        <v>0</v>
      </c>
      <c r="T193" s="535">
        <v>0</v>
      </c>
    </row>
    <row r="194" spans="1:20" ht="18.75" customHeight="1">
      <c r="A194" s="569"/>
      <c r="B194" s="569"/>
      <c r="C194" s="510"/>
      <c r="D194" s="510" t="s">
        <v>26</v>
      </c>
      <c r="E194" s="570" t="s">
        <v>27</v>
      </c>
      <c r="F194" s="570"/>
      <c r="G194" s="534">
        <f t="shared" si="26"/>
        <v>14370</v>
      </c>
      <c r="H194" s="536">
        <f t="shared" si="27"/>
        <v>14370</v>
      </c>
      <c r="I194" s="536">
        <f t="shared" si="28"/>
        <v>14370</v>
      </c>
      <c r="J194" s="536">
        <v>0</v>
      </c>
      <c r="K194" s="536">
        <v>14370</v>
      </c>
      <c r="L194" s="536">
        <v>0</v>
      </c>
      <c r="M194" s="536">
        <v>0</v>
      </c>
      <c r="N194" s="536">
        <v>0</v>
      </c>
      <c r="O194" s="536">
        <v>0</v>
      </c>
      <c r="P194" s="536">
        <v>0</v>
      </c>
      <c r="Q194" s="536">
        <f t="shared" si="29"/>
        <v>0</v>
      </c>
      <c r="R194" s="536">
        <v>0</v>
      </c>
      <c r="S194" s="536">
        <v>0</v>
      </c>
      <c r="T194" s="535">
        <v>0</v>
      </c>
    </row>
    <row r="195" spans="1:20" ht="15.75" customHeight="1">
      <c r="A195" s="569"/>
      <c r="B195" s="569"/>
      <c r="C195" s="510"/>
      <c r="D195" s="510" t="s">
        <v>28</v>
      </c>
      <c r="E195" s="570" t="s">
        <v>29</v>
      </c>
      <c r="F195" s="570"/>
      <c r="G195" s="534">
        <f t="shared" si="26"/>
        <v>16500</v>
      </c>
      <c r="H195" s="536">
        <f t="shared" si="27"/>
        <v>16500</v>
      </c>
      <c r="I195" s="536">
        <f t="shared" si="28"/>
        <v>16500</v>
      </c>
      <c r="J195" s="536">
        <v>0</v>
      </c>
      <c r="K195" s="536">
        <v>16500</v>
      </c>
      <c r="L195" s="536">
        <v>0</v>
      </c>
      <c r="M195" s="536">
        <v>0</v>
      </c>
      <c r="N195" s="536">
        <v>0</v>
      </c>
      <c r="O195" s="536">
        <v>0</v>
      </c>
      <c r="P195" s="536">
        <v>0</v>
      </c>
      <c r="Q195" s="536">
        <f t="shared" si="29"/>
        <v>0</v>
      </c>
      <c r="R195" s="536">
        <v>0</v>
      </c>
      <c r="S195" s="536">
        <v>0</v>
      </c>
      <c r="T195" s="535">
        <v>0</v>
      </c>
    </row>
    <row r="196" spans="1:20" ht="15" customHeight="1">
      <c r="A196" s="569"/>
      <c r="B196" s="569"/>
      <c r="C196" s="510"/>
      <c r="D196" s="510" t="s">
        <v>5</v>
      </c>
      <c r="E196" s="570" t="s">
        <v>6</v>
      </c>
      <c r="F196" s="570"/>
      <c r="G196" s="534">
        <f t="shared" si="26"/>
        <v>50300</v>
      </c>
      <c r="H196" s="536">
        <f t="shared" si="27"/>
        <v>50300</v>
      </c>
      <c r="I196" s="536">
        <f t="shared" si="28"/>
        <v>50300</v>
      </c>
      <c r="J196" s="536">
        <v>0</v>
      </c>
      <c r="K196" s="536">
        <v>50300</v>
      </c>
      <c r="L196" s="536">
        <v>0</v>
      </c>
      <c r="M196" s="536">
        <v>0</v>
      </c>
      <c r="N196" s="536">
        <v>0</v>
      </c>
      <c r="O196" s="536">
        <v>0</v>
      </c>
      <c r="P196" s="536">
        <v>0</v>
      </c>
      <c r="Q196" s="536">
        <f t="shared" si="29"/>
        <v>0</v>
      </c>
      <c r="R196" s="536">
        <v>0</v>
      </c>
      <c r="S196" s="536">
        <v>0</v>
      </c>
      <c r="T196" s="535">
        <v>0</v>
      </c>
    </row>
    <row r="197" spans="1:20" ht="21" customHeight="1">
      <c r="A197" s="569"/>
      <c r="B197" s="569"/>
      <c r="C197" s="510"/>
      <c r="D197" s="510" t="s">
        <v>30</v>
      </c>
      <c r="E197" s="570" t="s">
        <v>31</v>
      </c>
      <c r="F197" s="570"/>
      <c r="G197" s="534">
        <f t="shared" si="26"/>
        <v>2602</v>
      </c>
      <c r="H197" s="536">
        <f t="shared" si="27"/>
        <v>2602</v>
      </c>
      <c r="I197" s="536">
        <f t="shared" si="28"/>
        <v>2602</v>
      </c>
      <c r="J197" s="536">
        <v>0</v>
      </c>
      <c r="K197" s="536">
        <v>2602</v>
      </c>
      <c r="L197" s="536">
        <v>0</v>
      </c>
      <c r="M197" s="536">
        <v>0</v>
      </c>
      <c r="N197" s="536">
        <v>0</v>
      </c>
      <c r="O197" s="536">
        <v>0</v>
      </c>
      <c r="P197" s="536">
        <v>0</v>
      </c>
      <c r="Q197" s="536">
        <f t="shared" si="29"/>
        <v>0</v>
      </c>
      <c r="R197" s="536">
        <v>0</v>
      </c>
      <c r="S197" s="536">
        <v>0</v>
      </c>
      <c r="T197" s="535">
        <v>0</v>
      </c>
    </row>
    <row r="198" spans="1:20" ht="33" customHeight="1">
      <c r="A198" s="569"/>
      <c r="B198" s="569"/>
      <c r="C198" s="510"/>
      <c r="D198" s="510" t="s">
        <v>32</v>
      </c>
      <c r="E198" s="570" t="s">
        <v>33</v>
      </c>
      <c r="F198" s="570"/>
      <c r="G198" s="534">
        <f t="shared" si="26"/>
        <v>4500</v>
      </c>
      <c r="H198" s="536">
        <f t="shared" si="27"/>
        <v>4500</v>
      </c>
      <c r="I198" s="536">
        <f t="shared" si="28"/>
        <v>4500</v>
      </c>
      <c r="J198" s="536">
        <v>0</v>
      </c>
      <c r="K198" s="536">
        <v>4500</v>
      </c>
      <c r="L198" s="536">
        <v>0</v>
      </c>
      <c r="M198" s="536">
        <v>0</v>
      </c>
      <c r="N198" s="536">
        <v>0</v>
      </c>
      <c r="O198" s="536">
        <v>0</v>
      </c>
      <c r="P198" s="536">
        <v>0</v>
      </c>
      <c r="Q198" s="536">
        <f t="shared" si="29"/>
        <v>0</v>
      </c>
      <c r="R198" s="536">
        <v>0</v>
      </c>
      <c r="S198" s="536">
        <v>0</v>
      </c>
      <c r="T198" s="535">
        <v>0</v>
      </c>
    </row>
    <row r="199" spans="1:20" ht="34.5" customHeight="1">
      <c r="A199" s="569"/>
      <c r="B199" s="569"/>
      <c r="C199" s="510"/>
      <c r="D199" s="510" t="s">
        <v>34</v>
      </c>
      <c r="E199" s="570" t="s">
        <v>35</v>
      </c>
      <c r="F199" s="570"/>
      <c r="G199" s="534">
        <f t="shared" si="26"/>
        <v>9400</v>
      </c>
      <c r="H199" s="536">
        <f t="shared" si="27"/>
        <v>9400</v>
      </c>
      <c r="I199" s="536">
        <f t="shared" si="28"/>
        <v>9400</v>
      </c>
      <c r="J199" s="536">
        <v>0</v>
      </c>
      <c r="K199" s="536">
        <v>9400</v>
      </c>
      <c r="L199" s="536">
        <v>0</v>
      </c>
      <c r="M199" s="536">
        <v>0</v>
      </c>
      <c r="N199" s="536">
        <v>0</v>
      </c>
      <c r="O199" s="536">
        <v>0</v>
      </c>
      <c r="P199" s="536">
        <v>0</v>
      </c>
      <c r="Q199" s="536">
        <f t="shared" si="29"/>
        <v>0</v>
      </c>
      <c r="R199" s="536">
        <v>0</v>
      </c>
      <c r="S199" s="536">
        <v>0</v>
      </c>
      <c r="T199" s="535">
        <v>0</v>
      </c>
    </row>
    <row r="200" spans="1:20" ht="17.25" customHeight="1">
      <c r="A200" s="569"/>
      <c r="B200" s="569"/>
      <c r="C200" s="510"/>
      <c r="D200" s="510" t="s">
        <v>38</v>
      </c>
      <c r="E200" s="570" t="s">
        <v>39</v>
      </c>
      <c r="F200" s="570"/>
      <c r="G200" s="534">
        <f t="shared" si="26"/>
        <v>8700</v>
      </c>
      <c r="H200" s="536">
        <f t="shared" si="27"/>
        <v>8700</v>
      </c>
      <c r="I200" s="536">
        <f t="shared" si="28"/>
        <v>8700</v>
      </c>
      <c r="J200" s="536">
        <v>0</v>
      </c>
      <c r="K200" s="536">
        <v>8700</v>
      </c>
      <c r="L200" s="536">
        <v>0</v>
      </c>
      <c r="M200" s="536">
        <v>0</v>
      </c>
      <c r="N200" s="536">
        <v>0</v>
      </c>
      <c r="O200" s="536">
        <v>0</v>
      </c>
      <c r="P200" s="536">
        <v>0</v>
      </c>
      <c r="Q200" s="536">
        <f t="shared" si="29"/>
        <v>0</v>
      </c>
      <c r="R200" s="536">
        <v>0</v>
      </c>
      <c r="S200" s="536">
        <v>0</v>
      </c>
      <c r="T200" s="535">
        <v>0</v>
      </c>
    </row>
    <row r="201" spans="1:20" ht="13.5" customHeight="1">
      <c r="A201" s="569"/>
      <c r="B201" s="569"/>
      <c r="C201" s="510"/>
      <c r="D201" s="510" t="s">
        <v>40</v>
      </c>
      <c r="E201" s="570" t="s">
        <v>41</v>
      </c>
      <c r="F201" s="570"/>
      <c r="G201" s="534">
        <f t="shared" si="26"/>
        <v>500</v>
      </c>
      <c r="H201" s="536">
        <f t="shared" si="27"/>
        <v>500</v>
      </c>
      <c r="I201" s="536">
        <f t="shared" si="28"/>
        <v>500</v>
      </c>
      <c r="J201" s="536">
        <v>0</v>
      </c>
      <c r="K201" s="536">
        <v>500</v>
      </c>
      <c r="L201" s="536">
        <v>0</v>
      </c>
      <c r="M201" s="536">
        <v>0</v>
      </c>
      <c r="N201" s="536">
        <v>0</v>
      </c>
      <c r="O201" s="536">
        <v>0</v>
      </c>
      <c r="P201" s="536">
        <v>0</v>
      </c>
      <c r="Q201" s="536">
        <f t="shared" si="29"/>
        <v>0</v>
      </c>
      <c r="R201" s="536">
        <v>0</v>
      </c>
      <c r="S201" s="536">
        <v>0</v>
      </c>
      <c r="T201" s="535">
        <v>0</v>
      </c>
    </row>
    <row r="202" spans="1:20" ht="24" customHeight="1">
      <c r="A202" s="569"/>
      <c r="B202" s="569"/>
      <c r="C202" s="510"/>
      <c r="D202" s="510" t="s">
        <v>17</v>
      </c>
      <c r="E202" s="570" t="s">
        <v>18</v>
      </c>
      <c r="F202" s="570"/>
      <c r="G202" s="534">
        <f t="shared" si="26"/>
        <v>3000</v>
      </c>
      <c r="H202" s="536">
        <f t="shared" si="27"/>
        <v>3000</v>
      </c>
      <c r="I202" s="536">
        <f t="shared" si="28"/>
        <v>3000</v>
      </c>
      <c r="J202" s="536">
        <v>0</v>
      </c>
      <c r="K202" s="536">
        <v>3000</v>
      </c>
      <c r="L202" s="536">
        <v>0</v>
      </c>
      <c r="M202" s="536">
        <v>0</v>
      </c>
      <c r="N202" s="536">
        <v>0</v>
      </c>
      <c r="O202" s="536">
        <v>0</v>
      </c>
      <c r="P202" s="536">
        <v>0</v>
      </c>
      <c r="Q202" s="536">
        <f t="shared" si="29"/>
        <v>0</v>
      </c>
      <c r="R202" s="536">
        <v>0</v>
      </c>
      <c r="S202" s="536">
        <v>0</v>
      </c>
      <c r="T202" s="535">
        <v>0</v>
      </c>
    </row>
    <row r="203" spans="1:20" ht="17.25" customHeight="1">
      <c r="A203" s="569"/>
      <c r="B203" s="569"/>
      <c r="C203" s="510"/>
      <c r="D203" s="510" t="s">
        <v>42</v>
      </c>
      <c r="E203" s="570" t="s">
        <v>43</v>
      </c>
      <c r="F203" s="570"/>
      <c r="G203" s="534">
        <f t="shared" si="26"/>
        <v>12726</v>
      </c>
      <c r="H203" s="536">
        <f t="shared" si="27"/>
        <v>12726</v>
      </c>
      <c r="I203" s="536">
        <f t="shared" si="28"/>
        <v>12726</v>
      </c>
      <c r="J203" s="536">
        <v>0</v>
      </c>
      <c r="K203" s="536">
        <v>12726</v>
      </c>
      <c r="L203" s="536">
        <v>0</v>
      </c>
      <c r="M203" s="536">
        <v>0</v>
      </c>
      <c r="N203" s="536">
        <v>0</v>
      </c>
      <c r="O203" s="536">
        <v>0</v>
      </c>
      <c r="P203" s="536">
        <v>0</v>
      </c>
      <c r="Q203" s="536">
        <f t="shared" si="29"/>
        <v>0</v>
      </c>
      <c r="R203" s="536">
        <v>0</v>
      </c>
      <c r="S203" s="536">
        <v>0</v>
      </c>
      <c r="T203" s="535">
        <v>0</v>
      </c>
    </row>
    <row r="204" spans="1:20" ht="13.5" customHeight="1">
      <c r="A204" s="569"/>
      <c r="B204" s="569"/>
      <c r="C204" s="510"/>
      <c r="D204" s="510" t="s">
        <v>46</v>
      </c>
      <c r="E204" s="570" t="s">
        <v>47</v>
      </c>
      <c r="F204" s="570"/>
      <c r="G204" s="534">
        <f t="shared" si="26"/>
        <v>1768</v>
      </c>
      <c r="H204" s="536">
        <f t="shared" si="27"/>
        <v>1768</v>
      </c>
      <c r="I204" s="536">
        <f t="shared" si="28"/>
        <v>1768</v>
      </c>
      <c r="J204" s="536">
        <v>0</v>
      </c>
      <c r="K204" s="536">
        <v>1768</v>
      </c>
      <c r="L204" s="536">
        <v>0</v>
      </c>
      <c r="M204" s="536">
        <v>0</v>
      </c>
      <c r="N204" s="536">
        <v>0</v>
      </c>
      <c r="O204" s="536">
        <v>0</v>
      </c>
      <c r="P204" s="536">
        <v>0</v>
      </c>
      <c r="Q204" s="536">
        <f t="shared" si="29"/>
        <v>0</v>
      </c>
      <c r="R204" s="536">
        <v>0</v>
      </c>
      <c r="S204" s="536">
        <v>0</v>
      </c>
      <c r="T204" s="535">
        <v>0</v>
      </c>
    </row>
    <row r="205" spans="1:20" ht="21.75" customHeight="1">
      <c r="A205" s="569"/>
      <c r="B205" s="569"/>
      <c r="C205" s="510"/>
      <c r="D205" s="510" t="s">
        <v>72</v>
      </c>
      <c r="E205" s="570" t="s">
        <v>73</v>
      </c>
      <c r="F205" s="570"/>
      <c r="G205" s="534">
        <f t="shared" si="26"/>
        <v>1000</v>
      </c>
      <c r="H205" s="536">
        <f t="shared" si="27"/>
        <v>1000</v>
      </c>
      <c r="I205" s="536">
        <f t="shared" si="28"/>
        <v>1000</v>
      </c>
      <c r="J205" s="536">
        <v>0</v>
      </c>
      <c r="K205" s="536">
        <v>1000</v>
      </c>
      <c r="L205" s="536">
        <v>0</v>
      </c>
      <c r="M205" s="536">
        <v>0</v>
      </c>
      <c r="N205" s="536">
        <v>0</v>
      </c>
      <c r="O205" s="536">
        <v>0</v>
      </c>
      <c r="P205" s="536">
        <v>0</v>
      </c>
      <c r="Q205" s="536">
        <f t="shared" si="29"/>
        <v>0</v>
      </c>
      <c r="R205" s="536">
        <v>0</v>
      </c>
      <c r="S205" s="536">
        <v>0</v>
      </c>
      <c r="T205" s="535">
        <v>0</v>
      </c>
    </row>
    <row r="206" spans="1:20" ht="33.75" customHeight="1">
      <c r="A206" s="569"/>
      <c r="B206" s="569"/>
      <c r="C206" s="510"/>
      <c r="D206" s="510" t="s">
        <v>54</v>
      </c>
      <c r="E206" s="570" t="s">
        <v>55</v>
      </c>
      <c r="F206" s="570"/>
      <c r="G206" s="534">
        <f t="shared" si="26"/>
        <v>4000</v>
      </c>
      <c r="H206" s="536">
        <f t="shared" si="27"/>
        <v>4000</v>
      </c>
      <c r="I206" s="536">
        <f t="shared" si="28"/>
        <v>4000</v>
      </c>
      <c r="J206" s="536">
        <v>0</v>
      </c>
      <c r="K206" s="536">
        <v>4000</v>
      </c>
      <c r="L206" s="536">
        <v>0</v>
      </c>
      <c r="M206" s="536">
        <v>0</v>
      </c>
      <c r="N206" s="536">
        <v>0</v>
      </c>
      <c r="O206" s="536">
        <v>0</v>
      </c>
      <c r="P206" s="536">
        <v>0</v>
      </c>
      <c r="Q206" s="536">
        <f t="shared" si="29"/>
        <v>0</v>
      </c>
      <c r="R206" s="536">
        <v>0</v>
      </c>
      <c r="S206" s="536">
        <v>0</v>
      </c>
      <c r="T206" s="535">
        <v>0</v>
      </c>
    </row>
    <row r="207" spans="1:20" ht="35.25" customHeight="1">
      <c r="A207" s="569"/>
      <c r="B207" s="569"/>
      <c r="C207" s="510"/>
      <c r="D207" s="510" t="s">
        <v>56</v>
      </c>
      <c r="E207" s="570" t="s">
        <v>57</v>
      </c>
      <c r="F207" s="570"/>
      <c r="G207" s="534">
        <f t="shared" si="26"/>
        <v>12200</v>
      </c>
      <c r="H207" s="536">
        <f t="shared" si="27"/>
        <v>12200</v>
      </c>
      <c r="I207" s="536">
        <f t="shared" si="28"/>
        <v>12200</v>
      </c>
      <c r="J207" s="536">
        <v>0</v>
      </c>
      <c r="K207" s="536">
        <v>12200</v>
      </c>
      <c r="L207" s="536">
        <v>0</v>
      </c>
      <c r="M207" s="536">
        <v>0</v>
      </c>
      <c r="N207" s="536">
        <v>0</v>
      </c>
      <c r="O207" s="536">
        <v>0</v>
      </c>
      <c r="P207" s="536">
        <v>0</v>
      </c>
      <c r="Q207" s="536">
        <f t="shared" si="29"/>
        <v>0</v>
      </c>
      <c r="R207" s="536">
        <v>0</v>
      </c>
      <c r="S207" s="536">
        <v>0</v>
      </c>
      <c r="T207" s="535">
        <v>0</v>
      </c>
    </row>
    <row r="208" spans="1:20" ht="21.75" customHeight="1">
      <c r="A208" s="569"/>
      <c r="B208" s="569"/>
      <c r="C208" s="510"/>
      <c r="D208" s="510" t="s">
        <v>58</v>
      </c>
      <c r="E208" s="570" t="s">
        <v>59</v>
      </c>
      <c r="F208" s="570"/>
      <c r="G208" s="534">
        <f t="shared" si="26"/>
        <v>1150000</v>
      </c>
      <c r="H208" s="536">
        <f t="shared" si="27"/>
        <v>0</v>
      </c>
      <c r="I208" s="536">
        <f t="shared" si="28"/>
        <v>0</v>
      </c>
      <c r="J208" s="536">
        <v>0</v>
      </c>
      <c r="K208" s="536" t="s">
        <v>3</v>
      </c>
      <c r="L208" s="536">
        <v>0</v>
      </c>
      <c r="M208" s="536">
        <v>0</v>
      </c>
      <c r="N208" s="536">
        <v>0</v>
      </c>
      <c r="O208" s="536">
        <v>0</v>
      </c>
      <c r="P208" s="536">
        <v>0</v>
      </c>
      <c r="Q208" s="536">
        <f t="shared" si="29"/>
        <v>1150000</v>
      </c>
      <c r="R208" s="536">
        <v>1150000</v>
      </c>
      <c r="S208" s="534">
        <v>0</v>
      </c>
      <c r="T208" s="535">
        <v>0</v>
      </c>
    </row>
    <row r="209" spans="1:20" ht="24.75" customHeight="1">
      <c r="A209" s="569"/>
      <c r="B209" s="569"/>
      <c r="C209" s="510"/>
      <c r="D209" s="510" t="s">
        <v>62</v>
      </c>
      <c r="E209" s="570" t="s">
        <v>63</v>
      </c>
      <c r="F209" s="570"/>
      <c r="G209" s="534">
        <f>SUM(H209,Q209)</f>
        <v>80000</v>
      </c>
      <c r="H209" s="536">
        <f>SUM(I209,L209:P209)</f>
        <v>0</v>
      </c>
      <c r="I209" s="536">
        <f>SUM(J209:K209)</f>
        <v>0</v>
      </c>
      <c r="J209" s="536">
        <v>0</v>
      </c>
      <c r="K209" s="536" t="s">
        <v>3</v>
      </c>
      <c r="L209" s="536">
        <v>0</v>
      </c>
      <c r="M209" s="536">
        <v>0</v>
      </c>
      <c r="N209" s="536">
        <v>0</v>
      </c>
      <c r="O209" s="536">
        <v>0</v>
      </c>
      <c r="P209" s="536">
        <v>0</v>
      </c>
      <c r="Q209" s="536">
        <f>SUM(R209,T209)</f>
        <v>80000</v>
      </c>
      <c r="R209" s="536">
        <v>80000</v>
      </c>
      <c r="S209" s="534">
        <v>0</v>
      </c>
      <c r="T209" s="535">
        <v>0</v>
      </c>
    </row>
    <row r="210" spans="1:20" ht="21.75" customHeight="1">
      <c r="A210" s="569"/>
      <c r="B210" s="569"/>
      <c r="C210" s="549" t="s">
        <v>626</v>
      </c>
      <c r="D210" s="549"/>
      <c r="E210" s="571" t="s">
        <v>627</v>
      </c>
      <c r="F210" s="571"/>
      <c r="G210" s="542">
        <f>SUM(G211:G211)</f>
        <v>86984</v>
      </c>
      <c r="H210" s="542">
        <f>SUM(H211:H211)</f>
        <v>86984</v>
      </c>
      <c r="I210" s="542">
        <f>SUM(I211:I211)</f>
        <v>86984</v>
      </c>
      <c r="J210" s="542">
        <f>SUM(J211:J211)</f>
        <v>0</v>
      </c>
      <c r="K210" s="542">
        <f>SUM(K211:K211)</f>
        <v>86984</v>
      </c>
      <c r="L210" s="542">
        <f aca="true" t="shared" si="36" ref="L210:T210">SUM(L211:L211)</f>
        <v>0</v>
      </c>
      <c r="M210" s="542">
        <f t="shared" si="36"/>
        <v>0</v>
      </c>
      <c r="N210" s="542">
        <f t="shared" si="36"/>
        <v>0</v>
      </c>
      <c r="O210" s="542">
        <f t="shared" si="36"/>
        <v>0</v>
      </c>
      <c r="P210" s="542">
        <f t="shared" si="36"/>
        <v>0</v>
      </c>
      <c r="Q210" s="542">
        <f t="shared" si="36"/>
        <v>0</v>
      </c>
      <c r="R210" s="542">
        <f t="shared" si="36"/>
        <v>0</v>
      </c>
      <c r="S210" s="542">
        <f t="shared" si="36"/>
        <v>0</v>
      </c>
      <c r="T210" s="542">
        <f t="shared" si="36"/>
        <v>0</v>
      </c>
    </row>
    <row r="211" spans="1:20" ht="21.75" customHeight="1">
      <c r="A211" s="569"/>
      <c r="B211" s="569"/>
      <c r="C211" s="548"/>
      <c r="D211" s="548" t="s">
        <v>105</v>
      </c>
      <c r="E211" s="570" t="s">
        <v>106</v>
      </c>
      <c r="F211" s="570"/>
      <c r="G211" s="534">
        <f>SUM(H211,Q211)</f>
        <v>86984</v>
      </c>
      <c r="H211" s="536">
        <f>SUM(I211,L211:P211)</f>
        <v>86984</v>
      </c>
      <c r="I211" s="536">
        <f>SUM(J211:K211)</f>
        <v>86984</v>
      </c>
      <c r="J211" s="536">
        <v>0</v>
      </c>
      <c r="K211" s="536">
        <v>86984</v>
      </c>
      <c r="L211" s="536">
        <v>0</v>
      </c>
      <c r="M211" s="536">
        <v>0</v>
      </c>
      <c r="N211" s="536">
        <v>0</v>
      </c>
      <c r="O211" s="536">
        <v>0</v>
      </c>
      <c r="P211" s="536">
        <v>0</v>
      </c>
      <c r="Q211" s="536">
        <f>SUM(R211,T211)</f>
        <v>0</v>
      </c>
      <c r="R211" s="536">
        <v>0</v>
      </c>
      <c r="S211" s="536">
        <v>0</v>
      </c>
      <c r="T211" s="535">
        <v>0</v>
      </c>
    </row>
    <row r="212" spans="1:20" ht="13.5" customHeight="1">
      <c r="A212" s="569"/>
      <c r="B212" s="569"/>
      <c r="C212" s="539" t="s">
        <v>452</v>
      </c>
      <c r="D212" s="539"/>
      <c r="E212" s="571" t="s">
        <v>630</v>
      </c>
      <c r="F212" s="571"/>
      <c r="G212" s="542">
        <f>SUM(G213:G215)</f>
        <v>10000</v>
      </c>
      <c r="H212" s="542">
        <f>SUM(H213:H215)</f>
        <v>10000</v>
      </c>
      <c r="I212" s="542">
        <f>SUM(I213:I215)</f>
        <v>10000</v>
      </c>
      <c r="J212" s="542">
        <f>SUM(J213:J215)</f>
        <v>2000</v>
      </c>
      <c r="K212" s="542">
        <f aca="true" t="shared" si="37" ref="K212:T212">SUM(K213:K215)</f>
        <v>8000</v>
      </c>
      <c r="L212" s="542">
        <f t="shared" si="37"/>
        <v>0</v>
      </c>
      <c r="M212" s="542">
        <f t="shared" si="37"/>
        <v>0</v>
      </c>
      <c r="N212" s="542">
        <f t="shared" si="37"/>
        <v>0</v>
      </c>
      <c r="O212" s="542">
        <f t="shared" si="37"/>
        <v>0</v>
      </c>
      <c r="P212" s="542">
        <f t="shared" si="37"/>
        <v>0</v>
      </c>
      <c r="Q212" s="542">
        <f t="shared" si="37"/>
        <v>0</v>
      </c>
      <c r="R212" s="542">
        <f t="shared" si="37"/>
        <v>0</v>
      </c>
      <c r="S212" s="542">
        <f t="shared" si="37"/>
        <v>0</v>
      </c>
      <c r="T212" s="541">
        <f t="shared" si="37"/>
        <v>0</v>
      </c>
    </row>
    <row r="213" spans="1:20" ht="13.5" customHeight="1">
      <c r="A213" s="569"/>
      <c r="B213" s="569"/>
      <c r="C213" s="510"/>
      <c r="D213" s="510" t="s">
        <v>20</v>
      </c>
      <c r="E213" s="570" t="s">
        <v>21</v>
      </c>
      <c r="F213" s="570"/>
      <c r="G213" s="534">
        <f t="shared" si="26"/>
        <v>2000</v>
      </c>
      <c r="H213" s="536">
        <f t="shared" si="27"/>
        <v>2000</v>
      </c>
      <c r="I213" s="536">
        <f t="shared" si="28"/>
        <v>2000</v>
      </c>
      <c r="J213" s="536">
        <v>2000</v>
      </c>
      <c r="K213" s="536">
        <v>0</v>
      </c>
      <c r="L213" s="536">
        <v>0</v>
      </c>
      <c r="M213" s="536">
        <v>0</v>
      </c>
      <c r="N213" s="536">
        <v>0</v>
      </c>
      <c r="O213" s="536">
        <v>0</v>
      </c>
      <c r="P213" s="536">
        <v>0</v>
      </c>
      <c r="Q213" s="536">
        <f t="shared" si="29"/>
        <v>0</v>
      </c>
      <c r="R213" s="536">
        <v>0</v>
      </c>
      <c r="S213" s="536">
        <v>0</v>
      </c>
      <c r="T213" s="535">
        <v>0</v>
      </c>
    </row>
    <row r="214" spans="1:20" ht="13.5" customHeight="1">
      <c r="A214" s="569"/>
      <c r="B214" s="569"/>
      <c r="C214" s="510"/>
      <c r="D214" s="510" t="s">
        <v>22</v>
      </c>
      <c r="E214" s="570" t="s">
        <v>23</v>
      </c>
      <c r="F214" s="570"/>
      <c r="G214" s="534">
        <f t="shared" si="26"/>
        <v>2000</v>
      </c>
      <c r="H214" s="536">
        <f t="shared" si="27"/>
        <v>2000</v>
      </c>
      <c r="I214" s="536">
        <f t="shared" si="28"/>
        <v>2000</v>
      </c>
      <c r="J214" s="536">
        <v>0</v>
      </c>
      <c r="K214" s="536">
        <v>2000</v>
      </c>
      <c r="L214" s="536">
        <v>0</v>
      </c>
      <c r="M214" s="536">
        <v>0</v>
      </c>
      <c r="N214" s="536">
        <v>0</v>
      </c>
      <c r="O214" s="536">
        <v>0</v>
      </c>
      <c r="P214" s="536">
        <v>0</v>
      </c>
      <c r="Q214" s="536">
        <f t="shared" si="29"/>
        <v>0</v>
      </c>
      <c r="R214" s="536">
        <v>0</v>
      </c>
      <c r="S214" s="536">
        <v>0</v>
      </c>
      <c r="T214" s="535">
        <v>0</v>
      </c>
    </row>
    <row r="215" spans="1:20" ht="13.5" customHeight="1">
      <c r="A215" s="569"/>
      <c r="B215" s="569"/>
      <c r="C215" s="510"/>
      <c r="D215" s="510" t="s">
        <v>5</v>
      </c>
      <c r="E215" s="570" t="s">
        <v>6</v>
      </c>
      <c r="F215" s="570"/>
      <c r="G215" s="534">
        <f t="shared" si="26"/>
        <v>6000</v>
      </c>
      <c r="H215" s="536">
        <f t="shared" si="27"/>
        <v>6000</v>
      </c>
      <c r="I215" s="536">
        <f t="shared" si="28"/>
        <v>6000</v>
      </c>
      <c r="J215" s="536">
        <v>0</v>
      </c>
      <c r="K215" s="536">
        <v>6000</v>
      </c>
      <c r="L215" s="536">
        <v>0</v>
      </c>
      <c r="M215" s="536">
        <v>0</v>
      </c>
      <c r="N215" s="536">
        <v>0</v>
      </c>
      <c r="O215" s="536">
        <v>0</v>
      </c>
      <c r="P215" s="536">
        <v>0</v>
      </c>
      <c r="Q215" s="536">
        <f t="shared" si="29"/>
        <v>0</v>
      </c>
      <c r="R215" s="536">
        <v>0</v>
      </c>
      <c r="S215" s="536">
        <v>0</v>
      </c>
      <c r="T215" s="535">
        <v>0</v>
      </c>
    </row>
    <row r="216" spans="1:20" ht="13.5" customHeight="1">
      <c r="A216" s="584" t="s">
        <v>227</v>
      </c>
      <c r="B216" s="584"/>
      <c r="C216" s="539"/>
      <c r="D216" s="539"/>
      <c r="E216" s="571" t="s">
        <v>228</v>
      </c>
      <c r="F216" s="571"/>
      <c r="G216" s="542">
        <f>SUM(G217,G219)</f>
        <v>1667825</v>
      </c>
      <c r="H216" s="542">
        <f>SUM(H217,H219)</f>
        <v>1667825</v>
      </c>
      <c r="I216" s="542">
        <f>SUM(I217,I219)</f>
        <v>0</v>
      </c>
      <c r="J216" s="542">
        <f>SUM(J217,J219)</f>
        <v>0</v>
      </c>
      <c r="K216" s="542">
        <f aca="true" t="shared" si="38" ref="K216:T216">SUM(K217,K219)</f>
        <v>0</v>
      </c>
      <c r="L216" s="542">
        <f t="shared" si="38"/>
        <v>0</v>
      </c>
      <c r="M216" s="542">
        <f t="shared" si="38"/>
        <v>0</v>
      </c>
      <c r="N216" s="542">
        <f t="shared" si="38"/>
        <v>0</v>
      </c>
      <c r="O216" s="542">
        <f t="shared" si="38"/>
        <v>1380870</v>
      </c>
      <c r="P216" s="542">
        <f t="shared" si="38"/>
        <v>286955</v>
      </c>
      <c r="Q216" s="542">
        <f t="shared" si="38"/>
        <v>0</v>
      </c>
      <c r="R216" s="542">
        <f t="shared" si="38"/>
        <v>0</v>
      </c>
      <c r="S216" s="542">
        <f t="shared" si="38"/>
        <v>0</v>
      </c>
      <c r="T216" s="541">
        <f t="shared" si="38"/>
        <v>0</v>
      </c>
    </row>
    <row r="217" spans="1:20" ht="35.25" customHeight="1">
      <c r="A217" s="584"/>
      <c r="B217" s="584"/>
      <c r="C217" s="539" t="s">
        <v>453</v>
      </c>
      <c r="D217" s="539"/>
      <c r="E217" s="571" t="s">
        <v>454</v>
      </c>
      <c r="F217" s="571"/>
      <c r="G217" s="542">
        <f>SUM(G218)</f>
        <v>286955</v>
      </c>
      <c r="H217" s="542">
        <f>SUM(H218)</f>
        <v>286955</v>
      </c>
      <c r="I217" s="542">
        <f>SUM(I218)</f>
        <v>0</v>
      </c>
      <c r="J217" s="542">
        <f>SUM(J218)</f>
        <v>0</v>
      </c>
      <c r="K217" s="542">
        <f aca="true" t="shared" si="39" ref="K217:T217">SUM(K218)</f>
        <v>0</v>
      </c>
      <c r="L217" s="542">
        <f t="shared" si="39"/>
        <v>0</v>
      </c>
      <c r="M217" s="542">
        <f t="shared" si="39"/>
        <v>0</v>
      </c>
      <c r="N217" s="542">
        <f t="shared" si="39"/>
        <v>0</v>
      </c>
      <c r="O217" s="542">
        <f t="shared" si="39"/>
        <v>0</v>
      </c>
      <c r="P217" s="542">
        <f t="shared" si="39"/>
        <v>286955</v>
      </c>
      <c r="Q217" s="542">
        <f t="shared" si="39"/>
        <v>0</v>
      </c>
      <c r="R217" s="542">
        <f t="shared" si="39"/>
        <v>0</v>
      </c>
      <c r="S217" s="542">
        <f t="shared" si="39"/>
        <v>0</v>
      </c>
      <c r="T217" s="541">
        <f t="shared" si="39"/>
        <v>0</v>
      </c>
    </row>
    <row r="218" spans="1:20" ht="82.5" customHeight="1">
      <c r="A218" s="569"/>
      <c r="B218" s="569"/>
      <c r="C218" s="510"/>
      <c r="D218" s="510" t="s">
        <v>100</v>
      </c>
      <c r="E218" s="570" t="s">
        <v>101</v>
      </c>
      <c r="F218" s="570"/>
      <c r="G218" s="534">
        <f t="shared" si="26"/>
        <v>286955</v>
      </c>
      <c r="H218" s="536">
        <f t="shared" si="27"/>
        <v>286955</v>
      </c>
      <c r="I218" s="536">
        <f t="shared" si="28"/>
        <v>0</v>
      </c>
      <c r="J218" s="536">
        <v>0</v>
      </c>
      <c r="K218" s="536">
        <v>0</v>
      </c>
      <c r="L218" s="536">
        <v>0</v>
      </c>
      <c r="M218" s="536">
        <v>0</v>
      </c>
      <c r="N218" s="536">
        <v>0</v>
      </c>
      <c r="O218" s="536">
        <v>0</v>
      </c>
      <c r="P218" s="536">
        <v>286955</v>
      </c>
      <c r="Q218" s="536">
        <f t="shared" si="29"/>
        <v>0</v>
      </c>
      <c r="R218" s="536">
        <v>0</v>
      </c>
      <c r="S218" s="534">
        <v>0</v>
      </c>
      <c r="T218" s="535">
        <v>0</v>
      </c>
    </row>
    <row r="219" spans="1:20" ht="45" customHeight="1">
      <c r="A219" s="569"/>
      <c r="B219" s="569"/>
      <c r="C219" s="539" t="s">
        <v>455</v>
      </c>
      <c r="D219" s="539"/>
      <c r="E219" s="571" t="s">
        <v>102</v>
      </c>
      <c r="F219" s="571"/>
      <c r="G219" s="542">
        <f>SUM(G220)</f>
        <v>1380870</v>
      </c>
      <c r="H219" s="542">
        <f>SUM(H220)</f>
        <v>1380870</v>
      </c>
      <c r="I219" s="542">
        <f>SUM(I220)</f>
        <v>0</v>
      </c>
      <c r="J219" s="542">
        <f>SUM(J220)</f>
        <v>0</v>
      </c>
      <c r="K219" s="542">
        <f aca="true" t="shared" si="40" ref="K219:T219">SUM(K220)</f>
        <v>0</v>
      </c>
      <c r="L219" s="542">
        <f t="shared" si="40"/>
        <v>0</v>
      </c>
      <c r="M219" s="542">
        <f t="shared" si="40"/>
        <v>0</v>
      </c>
      <c r="N219" s="542">
        <f t="shared" si="40"/>
        <v>0</v>
      </c>
      <c r="O219" s="542">
        <f t="shared" si="40"/>
        <v>1380870</v>
      </c>
      <c r="P219" s="542">
        <f t="shared" si="40"/>
        <v>0</v>
      </c>
      <c r="Q219" s="542">
        <f t="shared" si="40"/>
        <v>0</v>
      </c>
      <c r="R219" s="542">
        <f t="shared" si="40"/>
        <v>0</v>
      </c>
      <c r="S219" s="542">
        <f t="shared" si="40"/>
        <v>0</v>
      </c>
      <c r="T219" s="541">
        <f t="shared" si="40"/>
        <v>0</v>
      </c>
    </row>
    <row r="220" spans="1:20" ht="24" customHeight="1">
      <c r="A220" s="569"/>
      <c r="B220" s="569"/>
      <c r="C220" s="510"/>
      <c r="D220" s="510" t="s">
        <v>103</v>
      </c>
      <c r="E220" s="570" t="s">
        <v>104</v>
      </c>
      <c r="F220" s="570"/>
      <c r="G220" s="534">
        <f aca="true" t="shared" si="41" ref="G220:G282">SUM(H220,Q220)</f>
        <v>1380870</v>
      </c>
      <c r="H220" s="536">
        <f aca="true" t="shared" si="42" ref="H220:H282">SUM(I220,L220:P220)</f>
        <v>1380870</v>
      </c>
      <c r="I220" s="536">
        <f aca="true" t="shared" si="43" ref="I220:I282">SUM(J220:K220)</f>
        <v>0</v>
      </c>
      <c r="J220" s="536">
        <v>0</v>
      </c>
      <c r="K220" s="536">
        <v>0</v>
      </c>
      <c r="L220" s="536">
        <v>0</v>
      </c>
      <c r="M220" s="536">
        <v>0</v>
      </c>
      <c r="N220" s="536">
        <v>0</v>
      </c>
      <c r="O220" s="536">
        <v>1380870</v>
      </c>
      <c r="P220" s="536">
        <v>0</v>
      </c>
      <c r="Q220" s="536">
        <f aca="true" t="shared" si="44" ref="Q220:Q282">SUM(R220,T220)</f>
        <v>0</v>
      </c>
      <c r="R220" s="536">
        <v>0</v>
      </c>
      <c r="S220" s="534">
        <v>0</v>
      </c>
      <c r="T220" s="535">
        <v>0</v>
      </c>
    </row>
    <row r="221" spans="1:20" ht="13.5" customHeight="1">
      <c r="A221" s="584" t="s">
        <v>531</v>
      </c>
      <c r="B221" s="584"/>
      <c r="C221" s="539"/>
      <c r="D221" s="539"/>
      <c r="E221" s="571" t="s">
        <v>532</v>
      </c>
      <c r="F221" s="571"/>
      <c r="G221" s="542">
        <f aca="true" t="shared" si="45" ref="G221:I222">SUM(G222)</f>
        <v>300000</v>
      </c>
      <c r="H221" s="542">
        <f t="shared" si="45"/>
        <v>300000</v>
      </c>
      <c r="I221" s="542">
        <f t="shared" si="45"/>
        <v>300000</v>
      </c>
      <c r="J221" s="542">
        <f>SUM(J222)</f>
        <v>0</v>
      </c>
      <c r="K221" s="542">
        <f aca="true" t="shared" si="46" ref="K221:T222">SUM(K222)</f>
        <v>300000</v>
      </c>
      <c r="L221" s="542">
        <f t="shared" si="46"/>
        <v>0</v>
      </c>
      <c r="M221" s="542">
        <f t="shared" si="46"/>
        <v>0</v>
      </c>
      <c r="N221" s="542">
        <f t="shared" si="46"/>
        <v>0</v>
      </c>
      <c r="O221" s="542">
        <f t="shared" si="46"/>
        <v>0</v>
      </c>
      <c r="P221" s="542">
        <f t="shared" si="46"/>
        <v>0</v>
      </c>
      <c r="Q221" s="542">
        <f t="shared" si="46"/>
        <v>0</v>
      </c>
      <c r="R221" s="542">
        <f t="shared" si="46"/>
        <v>0</v>
      </c>
      <c r="S221" s="542">
        <f t="shared" si="46"/>
        <v>0</v>
      </c>
      <c r="T221" s="541">
        <f t="shared" si="46"/>
        <v>0</v>
      </c>
    </row>
    <row r="222" spans="1:20" ht="13.5" customHeight="1">
      <c r="A222" s="584"/>
      <c r="B222" s="584"/>
      <c r="C222" s="539" t="s">
        <v>457</v>
      </c>
      <c r="D222" s="539"/>
      <c r="E222" s="571" t="s">
        <v>458</v>
      </c>
      <c r="F222" s="571"/>
      <c r="G222" s="542">
        <f t="shared" si="45"/>
        <v>300000</v>
      </c>
      <c r="H222" s="542">
        <f t="shared" si="45"/>
        <v>300000</v>
      </c>
      <c r="I222" s="542">
        <f t="shared" si="45"/>
        <v>300000</v>
      </c>
      <c r="J222" s="542">
        <f>SUM(J223)</f>
        <v>0</v>
      </c>
      <c r="K222" s="542">
        <f t="shared" si="46"/>
        <v>300000</v>
      </c>
      <c r="L222" s="542">
        <f t="shared" si="46"/>
        <v>0</v>
      </c>
      <c r="M222" s="542">
        <f t="shared" si="46"/>
        <v>0</v>
      </c>
      <c r="N222" s="542">
        <f t="shared" si="46"/>
        <v>0</v>
      </c>
      <c r="O222" s="542">
        <f t="shared" si="46"/>
        <v>0</v>
      </c>
      <c r="P222" s="542">
        <f t="shared" si="46"/>
        <v>0</v>
      </c>
      <c r="Q222" s="542">
        <f t="shared" si="46"/>
        <v>0</v>
      </c>
      <c r="R222" s="542">
        <f t="shared" si="46"/>
        <v>0</v>
      </c>
      <c r="S222" s="542">
        <f t="shared" si="46"/>
        <v>0</v>
      </c>
      <c r="T222" s="541">
        <f t="shared" si="46"/>
        <v>0</v>
      </c>
    </row>
    <row r="223" spans="1:20" ht="13.5" customHeight="1">
      <c r="A223" s="569"/>
      <c r="B223" s="569"/>
      <c r="C223" s="510"/>
      <c r="D223" s="510" t="s">
        <v>105</v>
      </c>
      <c r="E223" s="570" t="s">
        <v>106</v>
      </c>
      <c r="F223" s="570"/>
      <c r="G223" s="534">
        <f t="shared" si="41"/>
        <v>300000</v>
      </c>
      <c r="H223" s="536">
        <f t="shared" si="42"/>
        <v>300000</v>
      </c>
      <c r="I223" s="536">
        <f t="shared" si="43"/>
        <v>300000</v>
      </c>
      <c r="J223" s="536">
        <v>0</v>
      </c>
      <c r="K223" s="536">
        <v>300000</v>
      </c>
      <c r="L223" s="536">
        <v>0</v>
      </c>
      <c r="M223" s="536">
        <v>0</v>
      </c>
      <c r="N223" s="536">
        <v>0</v>
      </c>
      <c r="O223" s="536">
        <v>0</v>
      </c>
      <c r="P223" s="536">
        <v>0</v>
      </c>
      <c r="Q223" s="536">
        <f t="shared" si="44"/>
        <v>0</v>
      </c>
      <c r="R223" s="536">
        <v>0</v>
      </c>
      <c r="S223" s="536">
        <v>0</v>
      </c>
      <c r="T223" s="535">
        <v>0</v>
      </c>
    </row>
    <row r="224" spans="1:20" ht="13.5" customHeight="1">
      <c r="A224" s="584" t="s">
        <v>561</v>
      </c>
      <c r="B224" s="584"/>
      <c r="C224" s="539"/>
      <c r="D224" s="539"/>
      <c r="E224" s="571" t="s">
        <v>562</v>
      </c>
      <c r="F224" s="571"/>
      <c r="G224" s="542">
        <f>SUM(G225,G247,G262,G284,G307,G322,G339,G353,G383,G401,G419,G428)</f>
        <v>39139859</v>
      </c>
      <c r="H224" s="542">
        <f>SUM(H225,H247,H262,H284,H307,H322,H339,H353,H383,H401,H419,H428)</f>
        <v>30863789</v>
      </c>
      <c r="I224" s="542">
        <f>SUM(I225,I247,I262,I284,I307,I322,I339,I353,I383,I401,I419,I428)</f>
        <v>28868277</v>
      </c>
      <c r="J224" s="542">
        <f>SUM(J225,J247,J262,J284,J307,J322,J339,J353,J383,J401,J419,J428)</f>
        <v>24533299</v>
      </c>
      <c r="K224" s="542">
        <f aca="true" t="shared" si="47" ref="K224:T224">SUM(K225,K247,K262,K284,K307,K322,K339,K353,K383,K401,K419,K428)</f>
        <v>4334978</v>
      </c>
      <c r="L224" s="542">
        <f t="shared" si="47"/>
        <v>1670000</v>
      </c>
      <c r="M224" s="542">
        <f t="shared" si="47"/>
        <v>45902</v>
      </c>
      <c r="N224" s="542">
        <f t="shared" si="47"/>
        <v>279610</v>
      </c>
      <c r="O224" s="542">
        <f t="shared" si="47"/>
        <v>0</v>
      </c>
      <c r="P224" s="542">
        <f t="shared" si="47"/>
        <v>0</v>
      </c>
      <c r="Q224" s="542">
        <f t="shared" si="47"/>
        <v>8276070</v>
      </c>
      <c r="R224" s="542">
        <f t="shared" si="47"/>
        <v>8276070</v>
      </c>
      <c r="S224" s="542">
        <f t="shared" si="47"/>
        <v>8276070</v>
      </c>
      <c r="T224" s="541">
        <f t="shared" si="47"/>
        <v>0</v>
      </c>
    </row>
    <row r="225" spans="1:20" ht="13.5" customHeight="1">
      <c r="A225" s="584"/>
      <c r="B225" s="584"/>
      <c r="C225" s="539" t="s">
        <v>459</v>
      </c>
      <c r="D225" s="539"/>
      <c r="E225" s="571" t="s">
        <v>460</v>
      </c>
      <c r="F225" s="571"/>
      <c r="G225" s="542">
        <f>SUM(G226:G246)</f>
        <v>2118629</v>
      </c>
      <c r="H225" s="542">
        <f>SUM(H226:H246)</f>
        <v>2118629</v>
      </c>
      <c r="I225" s="542">
        <f>SUM(I226:I246)</f>
        <v>2116611</v>
      </c>
      <c r="J225" s="542">
        <f>SUM(J226:J246)</f>
        <v>1875079</v>
      </c>
      <c r="K225" s="542">
        <f aca="true" t="shared" si="48" ref="K225:T225">SUM(K226:K246)</f>
        <v>241532</v>
      </c>
      <c r="L225" s="542">
        <f t="shared" si="48"/>
        <v>0</v>
      </c>
      <c r="M225" s="542">
        <f t="shared" si="48"/>
        <v>2018</v>
      </c>
      <c r="N225" s="542">
        <f t="shared" si="48"/>
        <v>0</v>
      </c>
      <c r="O225" s="542">
        <f t="shared" si="48"/>
        <v>0</v>
      </c>
      <c r="P225" s="542">
        <f t="shared" si="48"/>
        <v>0</v>
      </c>
      <c r="Q225" s="542">
        <f t="shared" si="48"/>
        <v>0</v>
      </c>
      <c r="R225" s="542">
        <f t="shared" si="48"/>
        <v>0</v>
      </c>
      <c r="S225" s="542">
        <f t="shared" si="48"/>
        <v>0</v>
      </c>
      <c r="T225" s="541">
        <f t="shared" si="48"/>
        <v>0</v>
      </c>
    </row>
    <row r="226" spans="1:20" ht="22.5" customHeight="1">
      <c r="A226" s="569"/>
      <c r="B226" s="569"/>
      <c r="C226" s="510"/>
      <c r="D226" s="510" t="s">
        <v>7</v>
      </c>
      <c r="E226" s="570" t="s">
        <v>8</v>
      </c>
      <c r="F226" s="570"/>
      <c r="G226" s="534">
        <f t="shared" si="41"/>
        <v>2018</v>
      </c>
      <c r="H226" s="536">
        <f t="shared" si="42"/>
        <v>2018</v>
      </c>
      <c r="I226" s="536">
        <f t="shared" si="43"/>
        <v>0</v>
      </c>
      <c r="J226" s="536">
        <v>0</v>
      </c>
      <c r="K226" s="536">
        <v>0</v>
      </c>
      <c r="L226" s="536">
        <v>0</v>
      </c>
      <c r="M226" s="536">
        <v>2018</v>
      </c>
      <c r="N226" s="536">
        <v>0</v>
      </c>
      <c r="O226" s="536">
        <v>0</v>
      </c>
      <c r="P226" s="536">
        <v>0</v>
      </c>
      <c r="Q226" s="536">
        <f t="shared" si="44"/>
        <v>0</v>
      </c>
      <c r="R226" s="536">
        <v>0</v>
      </c>
      <c r="S226" s="536">
        <v>0</v>
      </c>
      <c r="T226" s="535">
        <v>0</v>
      </c>
    </row>
    <row r="227" spans="1:20" ht="24" customHeight="1">
      <c r="A227" s="569"/>
      <c r="B227" s="569"/>
      <c r="C227" s="510"/>
      <c r="D227" s="510" t="s">
        <v>9</v>
      </c>
      <c r="E227" s="570" t="s">
        <v>10</v>
      </c>
      <c r="F227" s="570"/>
      <c r="G227" s="534">
        <f t="shared" si="41"/>
        <v>1480455</v>
      </c>
      <c r="H227" s="536">
        <f t="shared" si="42"/>
        <v>1480455</v>
      </c>
      <c r="I227" s="536">
        <f t="shared" si="43"/>
        <v>1480455</v>
      </c>
      <c r="J227" s="536">
        <v>1480455</v>
      </c>
      <c r="K227" s="536">
        <v>0</v>
      </c>
      <c r="L227" s="536">
        <v>0</v>
      </c>
      <c r="M227" s="536">
        <v>0</v>
      </c>
      <c r="N227" s="536">
        <v>0</v>
      </c>
      <c r="O227" s="536">
        <v>0</v>
      </c>
      <c r="P227" s="536">
        <v>0</v>
      </c>
      <c r="Q227" s="536">
        <f t="shared" si="44"/>
        <v>0</v>
      </c>
      <c r="R227" s="536">
        <v>0</v>
      </c>
      <c r="S227" s="536">
        <v>0</v>
      </c>
      <c r="T227" s="535">
        <v>0</v>
      </c>
    </row>
    <row r="228" spans="1:20" ht="24" customHeight="1">
      <c r="A228" s="569"/>
      <c r="B228" s="569"/>
      <c r="C228" s="510"/>
      <c r="D228" s="510" t="s">
        <v>11</v>
      </c>
      <c r="E228" s="570" t="s">
        <v>12</v>
      </c>
      <c r="F228" s="570"/>
      <c r="G228" s="534">
        <f t="shared" si="41"/>
        <v>111555</v>
      </c>
      <c r="H228" s="536">
        <f t="shared" si="42"/>
        <v>111555</v>
      </c>
      <c r="I228" s="536">
        <f t="shared" si="43"/>
        <v>111555</v>
      </c>
      <c r="J228" s="536">
        <v>111555</v>
      </c>
      <c r="K228" s="536">
        <v>0</v>
      </c>
      <c r="L228" s="536">
        <v>0</v>
      </c>
      <c r="M228" s="536">
        <v>0</v>
      </c>
      <c r="N228" s="536">
        <v>0</v>
      </c>
      <c r="O228" s="536">
        <v>0</v>
      </c>
      <c r="P228" s="536">
        <v>0</v>
      </c>
      <c r="Q228" s="536">
        <f t="shared" si="44"/>
        <v>0</v>
      </c>
      <c r="R228" s="536">
        <v>0</v>
      </c>
      <c r="S228" s="536">
        <v>0</v>
      </c>
      <c r="T228" s="535">
        <v>0</v>
      </c>
    </row>
    <row r="229" spans="1:20" ht="23.25" customHeight="1">
      <c r="A229" s="569"/>
      <c r="B229" s="569"/>
      <c r="C229" s="510"/>
      <c r="D229" s="510" t="s">
        <v>13</v>
      </c>
      <c r="E229" s="570" t="s">
        <v>14</v>
      </c>
      <c r="F229" s="570"/>
      <c r="G229" s="534">
        <f t="shared" si="41"/>
        <v>242145</v>
      </c>
      <c r="H229" s="536">
        <f t="shared" si="42"/>
        <v>242145</v>
      </c>
      <c r="I229" s="536">
        <f t="shared" si="43"/>
        <v>242145</v>
      </c>
      <c r="J229" s="536">
        <v>242145</v>
      </c>
      <c r="K229" s="536">
        <v>0</v>
      </c>
      <c r="L229" s="536">
        <v>0</v>
      </c>
      <c r="M229" s="536">
        <v>0</v>
      </c>
      <c r="N229" s="536">
        <v>0</v>
      </c>
      <c r="O229" s="536">
        <v>0</v>
      </c>
      <c r="P229" s="536">
        <v>0</v>
      </c>
      <c r="Q229" s="536">
        <f t="shared" si="44"/>
        <v>0</v>
      </c>
      <c r="R229" s="536">
        <v>0</v>
      </c>
      <c r="S229" s="536">
        <v>0</v>
      </c>
      <c r="T229" s="535">
        <v>0</v>
      </c>
    </row>
    <row r="230" spans="1:20" ht="13.5" customHeight="1">
      <c r="A230" s="569"/>
      <c r="B230" s="569"/>
      <c r="C230" s="510"/>
      <c r="D230" s="510" t="s">
        <v>15</v>
      </c>
      <c r="E230" s="570" t="s">
        <v>16</v>
      </c>
      <c r="F230" s="570"/>
      <c r="G230" s="534">
        <f t="shared" si="41"/>
        <v>38924</v>
      </c>
      <c r="H230" s="536">
        <f t="shared" si="42"/>
        <v>38924</v>
      </c>
      <c r="I230" s="536">
        <f t="shared" si="43"/>
        <v>38924</v>
      </c>
      <c r="J230" s="536">
        <v>38924</v>
      </c>
      <c r="K230" s="536">
        <v>0</v>
      </c>
      <c r="L230" s="536">
        <v>0</v>
      </c>
      <c r="M230" s="536">
        <v>0</v>
      </c>
      <c r="N230" s="536">
        <v>0</v>
      </c>
      <c r="O230" s="536">
        <v>0</v>
      </c>
      <c r="P230" s="536">
        <v>0</v>
      </c>
      <c r="Q230" s="536">
        <f t="shared" si="44"/>
        <v>0</v>
      </c>
      <c r="R230" s="536">
        <v>0</v>
      </c>
      <c r="S230" s="536">
        <v>0</v>
      </c>
      <c r="T230" s="535">
        <v>0</v>
      </c>
    </row>
    <row r="231" spans="1:20" ht="13.5" customHeight="1">
      <c r="A231" s="569"/>
      <c r="B231" s="569"/>
      <c r="C231" s="510"/>
      <c r="D231" s="510" t="s">
        <v>20</v>
      </c>
      <c r="E231" s="570" t="s">
        <v>21</v>
      </c>
      <c r="F231" s="570"/>
      <c r="G231" s="534">
        <f t="shared" si="41"/>
        <v>2000</v>
      </c>
      <c r="H231" s="536">
        <f t="shared" si="42"/>
        <v>2000</v>
      </c>
      <c r="I231" s="536">
        <f t="shared" si="43"/>
        <v>2000</v>
      </c>
      <c r="J231" s="536">
        <v>2000</v>
      </c>
      <c r="K231" s="536">
        <v>0</v>
      </c>
      <c r="L231" s="536">
        <v>0</v>
      </c>
      <c r="M231" s="536">
        <v>0</v>
      </c>
      <c r="N231" s="536">
        <v>0</v>
      </c>
      <c r="O231" s="536">
        <v>0</v>
      </c>
      <c r="P231" s="536">
        <v>0</v>
      </c>
      <c r="Q231" s="536">
        <f t="shared" si="44"/>
        <v>0</v>
      </c>
      <c r="R231" s="536">
        <v>0</v>
      </c>
      <c r="S231" s="536">
        <v>0</v>
      </c>
      <c r="T231" s="535">
        <v>0</v>
      </c>
    </row>
    <row r="232" spans="1:20" ht="13.5" customHeight="1">
      <c r="A232" s="569"/>
      <c r="B232" s="569"/>
      <c r="C232" s="510"/>
      <c r="D232" s="510" t="s">
        <v>22</v>
      </c>
      <c r="E232" s="570" t="s">
        <v>23</v>
      </c>
      <c r="F232" s="570"/>
      <c r="G232" s="534">
        <f t="shared" si="41"/>
        <v>91030</v>
      </c>
      <c r="H232" s="536">
        <f t="shared" si="42"/>
        <v>91030</v>
      </c>
      <c r="I232" s="536">
        <f t="shared" si="43"/>
        <v>91030</v>
      </c>
      <c r="J232" s="536">
        <v>0</v>
      </c>
      <c r="K232" s="536">
        <v>91030</v>
      </c>
      <c r="L232" s="536">
        <v>0</v>
      </c>
      <c r="M232" s="536">
        <v>0</v>
      </c>
      <c r="N232" s="536">
        <v>0</v>
      </c>
      <c r="O232" s="536">
        <v>0</v>
      </c>
      <c r="P232" s="536">
        <v>0</v>
      </c>
      <c r="Q232" s="536">
        <f t="shared" si="44"/>
        <v>0</v>
      </c>
      <c r="R232" s="536">
        <v>0</v>
      </c>
      <c r="S232" s="536">
        <v>0</v>
      </c>
      <c r="T232" s="535">
        <v>0</v>
      </c>
    </row>
    <row r="233" spans="1:20" ht="24.75" customHeight="1">
      <c r="A233" s="569"/>
      <c r="B233" s="569"/>
      <c r="C233" s="510"/>
      <c r="D233" s="510" t="s">
        <v>107</v>
      </c>
      <c r="E233" s="570" t="s">
        <v>108</v>
      </c>
      <c r="F233" s="570"/>
      <c r="G233" s="534">
        <f t="shared" si="41"/>
        <v>8700</v>
      </c>
      <c r="H233" s="536">
        <f t="shared" si="42"/>
        <v>8700</v>
      </c>
      <c r="I233" s="536">
        <f t="shared" si="43"/>
        <v>8700</v>
      </c>
      <c r="J233" s="536">
        <v>0</v>
      </c>
      <c r="K233" s="536">
        <v>8700</v>
      </c>
      <c r="L233" s="536">
        <v>0</v>
      </c>
      <c r="M233" s="536">
        <v>0</v>
      </c>
      <c r="N233" s="536">
        <v>0</v>
      </c>
      <c r="O233" s="536">
        <v>0</v>
      </c>
      <c r="P233" s="536">
        <v>0</v>
      </c>
      <c r="Q233" s="536">
        <f t="shared" si="44"/>
        <v>0</v>
      </c>
      <c r="R233" s="536">
        <v>0</v>
      </c>
      <c r="S233" s="536">
        <v>0</v>
      </c>
      <c r="T233" s="535">
        <v>0</v>
      </c>
    </row>
    <row r="234" spans="1:20" ht="17.25" customHeight="1">
      <c r="A234" s="569"/>
      <c r="B234" s="569"/>
      <c r="C234" s="510"/>
      <c r="D234" s="510" t="s">
        <v>24</v>
      </c>
      <c r="E234" s="570" t="s">
        <v>25</v>
      </c>
      <c r="F234" s="570"/>
      <c r="G234" s="534">
        <f t="shared" si="41"/>
        <v>31958</v>
      </c>
      <c r="H234" s="536">
        <f t="shared" si="42"/>
        <v>31958</v>
      </c>
      <c r="I234" s="536">
        <f t="shared" si="43"/>
        <v>31958</v>
      </c>
      <c r="J234" s="536">
        <v>0</v>
      </c>
      <c r="K234" s="536">
        <v>31958</v>
      </c>
      <c r="L234" s="536">
        <v>0</v>
      </c>
      <c r="M234" s="536">
        <v>0</v>
      </c>
      <c r="N234" s="536">
        <v>0</v>
      </c>
      <c r="O234" s="536">
        <v>0</v>
      </c>
      <c r="P234" s="536">
        <v>0</v>
      </c>
      <c r="Q234" s="536">
        <f t="shared" si="44"/>
        <v>0</v>
      </c>
      <c r="R234" s="536">
        <v>0</v>
      </c>
      <c r="S234" s="536">
        <v>0</v>
      </c>
      <c r="T234" s="535">
        <v>0</v>
      </c>
    </row>
    <row r="235" spans="1:20" ht="13.5" customHeight="1">
      <c r="A235" s="569"/>
      <c r="B235" s="569"/>
      <c r="C235" s="510"/>
      <c r="D235" s="510" t="s">
        <v>26</v>
      </c>
      <c r="E235" s="570" t="s">
        <v>27</v>
      </c>
      <c r="F235" s="570"/>
      <c r="G235" s="534">
        <f t="shared" si="41"/>
        <v>10500</v>
      </c>
      <c r="H235" s="536">
        <f t="shared" si="42"/>
        <v>10500</v>
      </c>
      <c r="I235" s="536">
        <f t="shared" si="43"/>
        <v>10500</v>
      </c>
      <c r="J235" s="536">
        <v>0</v>
      </c>
      <c r="K235" s="536">
        <v>10500</v>
      </c>
      <c r="L235" s="536">
        <v>0</v>
      </c>
      <c r="M235" s="536">
        <v>0</v>
      </c>
      <c r="N235" s="536">
        <v>0</v>
      </c>
      <c r="O235" s="536">
        <v>0</v>
      </c>
      <c r="P235" s="536">
        <v>0</v>
      </c>
      <c r="Q235" s="536">
        <f t="shared" si="44"/>
        <v>0</v>
      </c>
      <c r="R235" s="536">
        <v>0</v>
      </c>
      <c r="S235" s="536">
        <v>0</v>
      </c>
      <c r="T235" s="535">
        <v>0</v>
      </c>
    </row>
    <row r="236" spans="1:20" ht="13.5" customHeight="1">
      <c r="A236" s="569"/>
      <c r="B236" s="569"/>
      <c r="C236" s="510"/>
      <c r="D236" s="510" t="s">
        <v>28</v>
      </c>
      <c r="E236" s="570" t="s">
        <v>29</v>
      </c>
      <c r="F236" s="570"/>
      <c r="G236" s="534">
        <f t="shared" si="41"/>
        <v>1900</v>
      </c>
      <c r="H236" s="536">
        <f t="shared" si="42"/>
        <v>1900</v>
      </c>
      <c r="I236" s="536">
        <f t="shared" si="43"/>
        <v>1900</v>
      </c>
      <c r="J236" s="536">
        <v>0</v>
      </c>
      <c r="K236" s="536">
        <v>1900</v>
      </c>
      <c r="L236" s="536">
        <v>0</v>
      </c>
      <c r="M236" s="536">
        <v>0</v>
      </c>
      <c r="N236" s="536">
        <v>0</v>
      </c>
      <c r="O236" s="536">
        <v>0</v>
      </c>
      <c r="P236" s="536">
        <v>0</v>
      </c>
      <c r="Q236" s="536">
        <f t="shared" si="44"/>
        <v>0</v>
      </c>
      <c r="R236" s="536">
        <v>0</v>
      </c>
      <c r="S236" s="536">
        <v>0</v>
      </c>
      <c r="T236" s="535">
        <v>0</v>
      </c>
    </row>
    <row r="237" spans="1:20" ht="13.5" customHeight="1">
      <c r="A237" s="569"/>
      <c r="B237" s="569"/>
      <c r="C237" s="510"/>
      <c r="D237" s="510" t="s">
        <v>5</v>
      </c>
      <c r="E237" s="570" t="s">
        <v>6</v>
      </c>
      <c r="F237" s="570"/>
      <c r="G237" s="534">
        <f t="shared" si="41"/>
        <v>9418</v>
      </c>
      <c r="H237" s="536">
        <f t="shared" si="42"/>
        <v>9418</v>
      </c>
      <c r="I237" s="536">
        <f t="shared" si="43"/>
        <v>9418</v>
      </c>
      <c r="J237" s="536">
        <v>0</v>
      </c>
      <c r="K237" s="536">
        <v>9418</v>
      </c>
      <c r="L237" s="536">
        <v>0</v>
      </c>
      <c r="M237" s="536">
        <v>0</v>
      </c>
      <c r="N237" s="536">
        <v>0</v>
      </c>
      <c r="O237" s="536">
        <v>0</v>
      </c>
      <c r="P237" s="536">
        <v>0</v>
      </c>
      <c r="Q237" s="536">
        <f t="shared" si="44"/>
        <v>0</v>
      </c>
      <c r="R237" s="536">
        <v>0</v>
      </c>
      <c r="S237" s="536">
        <v>0</v>
      </c>
      <c r="T237" s="535">
        <v>0</v>
      </c>
    </row>
    <row r="238" spans="1:20" ht="21.75" customHeight="1">
      <c r="A238" s="569"/>
      <c r="B238" s="569"/>
      <c r="C238" s="510"/>
      <c r="D238" s="510" t="s">
        <v>30</v>
      </c>
      <c r="E238" s="570" t="s">
        <v>31</v>
      </c>
      <c r="F238" s="570"/>
      <c r="G238" s="534">
        <f t="shared" si="41"/>
        <v>353</v>
      </c>
      <c r="H238" s="536">
        <f t="shared" si="42"/>
        <v>353</v>
      </c>
      <c r="I238" s="536">
        <f t="shared" si="43"/>
        <v>353</v>
      </c>
      <c r="J238" s="536">
        <v>0</v>
      </c>
      <c r="K238" s="536">
        <v>353</v>
      </c>
      <c r="L238" s="536">
        <v>0</v>
      </c>
      <c r="M238" s="536">
        <v>0</v>
      </c>
      <c r="N238" s="536">
        <v>0</v>
      </c>
      <c r="O238" s="536">
        <v>0</v>
      </c>
      <c r="P238" s="536">
        <v>0</v>
      </c>
      <c r="Q238" s="536">
        <f t="shared" si="44"/>
        <v>0</v>
      </c>
      <c r="R238" s="536">
        <v>0</v>
      </c>
      <c r="S238" s="536">
        <v>0</v>
      </c>
      <c r="T238" s="535">
        <v>0</v>
      </c>
    </row>
    <row r="239" spans="1:20" ht="35.25" customHeight="1">
      <c r="A239" s="569"/>
      <c r="B239" s="569"/>
      <c r="C239" s="510"/>
      <c r="D239" s="510" t="s">
        <v>34</v>
      </c>
      <c r="E239" s="570" t="s">
        <v>35</v>
      </c>
      <c r="F239" s="570"/>
      <c r="G239" s="534">
        <f t="shared" si="41"/>
        <v>1850</v>
      </c>
      <c r="H239" s="536">
        <f t="shared" si="42"/>
        <v>1850</v>
      </c>
      <c r="I239" s="536">
        <f t="shared" si="43"/>
        <v>1850</v>
      </c>
      <c r="J239" s="536">
        <v>0</v>
      </c>
      <c r="K239" s="536">
        <v>1850</v>
      </c>
      <c r="L239" s="536">
        <v>0</v>
      </c>
      <c r="M239" s="536">
        <v>0</v>
      </c>
      <c r="N239" s="536">
        <v>0</v>
      </c>
      <c r="O239" s="536">
        <v>0</v>
      </c>
      <c r="P239" s="536">
        <v>0</v>
      </c>
      <c r="Q239" s="536">
        <f t="shared" si="44"/>
        <v>0</v>
      </c>
      <c r="R239" s="536">
        <v>0</v>
      </c>
      <c r="S239" s="536">
        <v>0</v>
      </c>
      <c r="T239" s="535">
        <v>0</v>
      </c>
    </row>
    <row r="240" spans="1:20" ht="17.25" customHeight="1">
      <c r="A240" s="569"/>
      <c r="B240" s="569"/>
      <c r="C240" s="510"/>
      <c r="D240" s="510" t="s">
        <v>38</v>
      </c>
      <c r="E240" s="570" t="s">
        <v>39</v>
      </c>
      <c r="F240" s="570"/>
      <c r="G240" s="534">
        <f t="shared" si="41"/>
        <v>1050</v>
      </c>
      <c r="H240" s="536">
        <f t="shared" si="42"/>
        <v>1050</v>
      </c>
      <c r="I240" s="536">
        <f t="shared" si="43"/>
        <v>1050</v>
      </c>
      <c r="J240" s="536">
        <v>0</v>
      </c>
      <c r="K240" s="536">
        <v>1050</v>
      </c>
      <c r="L240" s="536">
        <v>0</v>
      </c>
      <c r="M240" s="536">
        <v>0</v>
      </c>
      <c r="N240" s="536">
        <v>0</v>
      </c>
      <c r="O240" s="536">
        <v>0</v>
      </c>
      <c r="P240" s="536">
        <v>0</v>
      </c>
      <c r="Q240" s="536">
        <f t="shared" si="44"/>
        <v>0</v>
      </c>
      <c r="R240" s="536">
        <v>0</v>
      </c>
      <c r="S240" s="536">
        <v>0</v>
      </c>
      <c r="T240" s="535">
        <v>0</v>
      </c>
    </row>
    <row r="241" spans="1:20" ht="13.5" customHeight="1">
      <c r="A241" s="569"/>
      <c r="B241" s="569"/>
      <c r="C241" s="510"/>
      <c r="D241" s="510" t="s">
        <v>40</v>
      </c>
      <c r="E241" s="570" t="s">
        <v>41</v>
      </c>
      <c r="F241" s="570"/>
      <c r="G241" s="534">
        <f t="shared" si="41"/>
        <v>5100</v>
      </c>
      <c r="H241" s="536">
        <f t="shared" si="42"/>
        <v>5100</v>
      </c>
      <c r="I241" s="536">
        <f t="shared" si="43"/>
        <v>5100</v>
      </c>
      <c r="J241" s="536">
        <v>0</v>
      </c>
      <c r="K241" s="536">
        <v>5100</v>
      </c>
      <c r="L241" s="536">
        <v>0</v>
      </c>
      <c r="M241" s="536">
        <v>0</v>
      </c>
      <c r="N241" s="536">
        <v>0</v>
      </c>
      <c r="O241" s="536">
        <v>0</v>
      </c>
      <c r="P241" s="536">
        <v>0</v>
      </c>
      <c r="Q241" s="536">
        <f t="shared" si="44"/>
        <v>0</v>
      </c>
      <c r="R241" s="536">
        <v>0</v>
      </c>
      <c r="S241" s="536">
        <v>0</v>
      </c>
      <c r="T241" s="535">
        <v>0</v>
      </c>
    </row>
    <row r="242" spans="1:20" ht="24.75" customHeight="1">
      <c r="A242" s="569"/>
      <c r="B242" s="569"/>
      <c r="C242" s="510"/>
      <c r="D242" s="510" t="s">
        <v>17</v>
      </c>
      <c r="E242" s="570" t="s">
        <v>18</v>
      </c>
      <c r="F242" s="570"/>
      <c r="G242" s="534">
        <f t="shared" si="41"/>
        <v>73195</v>
      </c>
      <c r="H242" s="536">
        <f t="shared" si="42"/>
        <v>73195</v>
      </c>
      <c r="I242" s="536">
        <f t="shared" si="43"/>
        <v>73195</v>
      </c>
      <c r="J242" s="536">
        <v>0</v>
      </c>
      <c r="K242" s="536">
        <v>73195</v>
      </c>
      <c r="L242" s="536">
        <v>0</v>
      </c>
      <c r="M242" s="536">
        <v>0</v>
      </c>
      <c r="N242" s="536">
        <v>0</v>
      </c>
      <c r="O242" s="536">
        <v>0</v>
      </c>
      <c r="P242" s="536">
        <v>0</v>
      </c>
      <c r="Q242" s="536">
        <f t="shared" si="44"/>
        <v>0</v>
      </c>
      <c r="R242" s="536">
        <v>0</v>
      </c>
      <c r="S242" s="536">
        <v>0</v>
      </c>
      <c r="T242" s="535">
        <v>0</v>
      </c>
    </row>
    <row r="243" spans="1:20" ht="34.5" customHeight="1">
      <c r="A243" s="569"/>
      <c r="B243" s="569"/>
      <c r="C243" s="510"/>
      <c r="D243" s="510" t="s">
        <v>44</v>
      </c>
      <c r="E243" s="570" t="s">
        <v>45</v>
      </c>
      <c r="F243" s="570"/>
      <c r="G243" s="534">
        <f t="shared" si="41"/>
        <v>100</v>
      </c>
      <c r="H243" s="536">
        <f t="shared" si="42"/>
        <v>100</v>
      </c>
      <c r="I243" s="536">
        <f t="shared" si="43"/>
        <v>100</v>
      </c>
      <c r="J243" s="536">
        <v>0</v>
      </c>
      <c r="K243" s="536">
        <v>100</v>
      </c>
      <c r="L243" s="536">
        <v>0</v>
      </c>
      <c r="M243" s="536">
        <v>0</v>
      </c>
      <c r="N243" s="536">
        <v>0</v>
      </c>
      <c r="O243" s="536">
        <v>0</v>
      </c>
      <c r="P243" s="536">
        <v>0</v>
      </c>
      <c r="Q243" s="536">
        <f t="shared" si="44"/>
        <v>0</v>
      </c>
      <c r="R243" s="536">
        <v>0</v>
      </c>
      <c r="S243" s="536">
        <v>0</v>
      </c>
      <c r="T243" s="535">
        <v>0</v>
      </c>
    </row>
    <row r="244" spans="1:20" ht="33" customHeight="1">
      <c r="A244" s="569"/>
      <c r="B244" s="569"/>
      <c r="C244" s="510"/>
      <c r="D244" s="510" t="s">
        <v>52</v>
      </c>
      <c r="E244" s="570" t="s">
        <v>53</v>
      </c>
      <c r="F244" s="570"/>
      <c r="G244" s="534">
        <f t="shared" si="41"/>
        <v>2096</v>
      </c>
      <c r="H244" s="536">
        <f t="shared" si="42"/>
        <v>2096</v>
      </c>
      <c r="I244" s="536">
        <f t="shared" si="43"/>
        <v>2096</v>
      </c>
      <c r="J244" s="536">
        <v>0</v>
      </c>
      <c r="K244" s="536">
        <v>2096</v>
      </c>
      <c r="L244" s="536">
        <v>0</v>
      </c>
      <c r="M244" s="536">
        <v>0</v>
      </c>
      <c r="N244" s="536">
        <v>0</v>
      </c>
      <c r="O244" s="536">
        <v>0</v>
      </c>
      <c r="P244" s="536">
        <v>0</v>
      </c>
      <c r="Q244" s="536">
        <f t="shared" si="44"/>
        <v>0</v>
      </c>
      <c r="R244" s="536">
        <v>0</v>
      </c>
      <c r="S244" s="536">
        <v>0</v>
      </c>
      <c r="T244" s="535">
        <v>0</v>
      </c>
    </row>
    <row r="245" spans="1:20" ht="33.75" customHeight="1">
      <c r="A245" s="569"/>
      <c r="B245" s="569"/>
      <c r="C245" s="510"/>
      <c r="D245" s="510" t="s">
        <v>54</v>
      </c>
      <c r="E245" s="570" t="s">
        <v>55</v>
      </c>
      <c r="F245" s="570"/>
      <c r="G245" s="534">
        <f t="shared" si="41"/>
        <v>2682</v>
      </c>
      <c r="H245" s="536">
        <f t="shared" si="42"/>
        <v>2682</v>
      </c>
      <c r="I245" s="536">
        <f t="shared" si="43"/>
        <v>2682</v>
      </c>
      <c r="J245" s="536">
        <v>0</v>
      </c>
      <c r="K245" s="536">
        <v>2682</v>
      </c>
      <c r="L245" s="536">
        <v>0</v>
      </c>
      <c r="M245" s="536">
        <v>0</v>
      </c>
      <c r="N245" s="536">
        <v>0</v>
      </c>
      <c r="O245" s="536">
        <v>0</v>
      </c>
      <c r="P245" s="536">
        <v>0</v>
      </c>
      <c r="Q245" s="536">
        <f t="shared" si="44"/>
        <v>0</v>
      </c>
      <c r="R245" s="536">
        <v>0</v>
      </c>
      <c r="S245" s="536">
        <v>0</v>
      </c>
      <c r="T245" s="535">
        <v>0</v>
      </c>
    </row>
    <row r="246" spans="1:20" ht="34.5" customHeight="1">
      <c r="A246" s="569"/>
      <c r="B246" s="569"/>
      <c r="C246" s="510"/>
      <c r="D246" s="510" t="s">
        <v>56</v>
      </c>
      <c r="E246" s="570" t="s">
        <v>57</v>
      </c>
      <c r="F246" s="570"/>
      <c r="G246" s="534">
        <f t="shared" si="41"/>
        <v>1600</v>
      </c>
      <c r="H246" s="536">
        <f t="shared" si="42"/>
        <v>1600</v>
      </c>
      <c r="I246" s="536">
        <f t="shared" si="43"/>
        <v>1600</v>
      </c>
      <c r="J246" s="536">
        <v>0</v>
      </c>
      <c r="K246" s="536">
        <v>1600</v>
      </c>
      <c r="L246" s="536">
        <v>0</v>
      </c>
      <c r="M246" s="536">
        <v>0</v>
      </c>
      <c r="N246" s="536">
        <v>0</v>
      </c>
      <c r="O246" s="536">
        <v>0</v>
      </c>
      <c r="P246" s="536">
        <v>0</v>
      </c>
      <c r="Q246" s="536">
        <f t="shared" si="44"/>
        <v>0</v>
      </c>
      <c r="R246" s="536">
        <v>0</v>
      </c>
      <c r="S246" s="536">
        <v>0</v>
      </c>
      <c r="T246" s="535">
        <v>0</v>
      </c>
    </row>
    <row r="247" spans="1:20" ht="17.25" customHeight="1">
      <c r="A247" s="569"/>
      <c r="B247" s="569"/>
      <c r="C247" s="539" t="s">
        <v>563</v>
      </c>
      <c r="D247" s="539"/>
      <c r="E247" s="571" t="s">
        <v>564</v>
      </c>
      <c r="F247" s="571"/>
      <c r="G247" s="542">
        <f>SUM(G248:G261)</f>
        <v>643880</v>
      </c>
      <c r="H247" s="542">
        <f>SUM(H248:H261)</f>
        <v>643880</v>
      </c>
      <c r="I247" s="542">
        <f>SUM(I248:I261)</f>
        <v>643880</v>
      </c>
      <c r="J247" s="542">
        <f>SUM(J248:J261)</f>
        <v>448580</v>
      </c>
      <c r="K247" s="542">
        <f aca="true" t="shared" si="49" ref="K247:T247">SUM(K248:K261)</f>
        <v>195300</v>
      </c>
      <c r="L247" s="542">
        <f t="shared" si="49"/>
        <v>0</v>
      </c>
      <c r="M247" s="542">
        <f t="shared" si="49"/>
        <v>0</v>
      </c>
      <c r="N247" s="542">
        <f t="shared" si="49"/>
        <v>0</v>
      </c>
      <c r="O247" s="542">
        <f t="shared" si="49"/>
        <v>0</v>
      </c>
      <c r="P247" s="542">
        <f t="shared" si="49"/>
        <v>0</v>
      </c>
      <c r="Q247" s="542">
        <f t="shared" si="49"/>
        <v>0</v>
      </c>
      <c r="R247" s="542">
        <f t="shared" si="49"/>
        <v>0</v>
      </c>
      <c r="S247" s="542">
        <f t="shared" si="49"/>
        <v>0</v>
      </c>
      <c r="T247" s="541">
        <f t="shared" si="49"/>
        <v>0</v>
      </c>
    </row>
    <row r="248" spans="1:20" ht="22.5" customHeight="1">
      <c r="A248" s="569"/>
      <c r="B248" s="569"/>
      <c r="C248" s="510"/>
      <c r="D248" s="510" t="s">
        <v>9</v>
      </c>
      <c r="E248" s="570" t="s">
        <v>10</v>
      </c>
      <c r="F248" s="570"/>
      <c r="G248" s="534">
        <f t="shared" si="41"/>
        <v>299280</v>
      </c>
      <c r="H248" s="536">
        <f t="shared" si="42"/>
        <v>299280</v>
      </c>
      <c r="I248" s="536">
        <f t="shared" si="43"/>
        <v>299280</v>
      </c>
      <c r="J248" s="536">
        <v>299280</v>
      </c>
      <c r="K248" s="536">
        <v>0</v>
      </c>
      <c r="L248" s="536">
        <v>0</v>
      </c>
      <c r="M248" s="536">
        <v>0</v>
      </c>
      <c r="N248" s="536">
        <v>0</v>
      </c>
      <c r="O248" s="536">
        <v>0</v>
      </c>
      <c r="P248" s="536">
        <v>0</v>
      </c>
      <c r="Q248" s="536">
        <f t="shared" si="44"/>
        <v>0</v>
      </c>
      <c r="R248" s="536">
        <v>0</v>
      </c>
      <c r="S248" s="536">
        <v>0</v>
      </c>
      <c r="T248" s="535">
        <v>0</v>
      </c>
    </row>
    <row r="249" spans="1:20" ht="21.75" customHeight="1">
      <c r="A249" s="569"/>
      <c r="B249" s="569"/>
      <c r="C249" s="510"/>
      <c r="D249" s="510" t="s">
        <v>11</v>
      </c>
      <c r="E249" s="570" t="s">
        <v>12</v>
      </c>
      <c r="F249" s="570"/>
      <c r="G249" s="534">
        <f t="shared" si="41"/>
        <v>28000</v>
      </c>
      <c r="H249" s="536">
        <f t="shared" si="42"/>
        <v>28000</v>
      </c>
      <c r="I249" s="536">
        <f t="shared" si="43"/>
        <v>28000</v>
      </c>
      <c r="J249" s="536">
        <v>28000</v>
      </c>
      <c r="K249" s="536">
        <v>0</v>
      </c>
      <c r="L249" s="536">
        <v>0</v>
      </c>
      <c r="M249" s="536">
        <v>0</v>
      </c>
      <c r="N249" s="536">
        <v>0</v>
      </c>
      <c r="O249" s="536">
        <v>0</v>
      </c>
      <c r="P249" s="536">
        <v>0</v>
      </c>
      <c r="Q249" s="536">
        <f t="shared" si="44"/>
        <v>0</v>
      </c>
      <c r="R249" s="536">
        <v>0</v>
      </c>
      <c r="S249" s="536">
        <v>0</v>
      </c>
      <c r="T249" s="535">
        <v>0</v>
      </c>
    </row>
    <row r="250" spans="1:20" ht="22.5" customHeight="1">
      <c r="A250" s="569"/>
      <c r="B250" s="569"/>
      <c r="C250" s="510"/>
      <c r="D250" s="510" t="s">
        <v>13</v>
      </c>
      <c r="E250" s="570" t="s">
        <v>14</v>
      </c>
      <c r="F250" s="570"/>
      <c r="G250" s="534">
        <f t="shared" si="41"/>
        <v>60000</v>
      </c>
      <c r="H250" s="536">
        <f t="shared" si="42"/>
        <v>60000</v>
      </c>
      <c r="I250" s="536">
        <f t="shared" si="43"/>
        <v>60000</v>
      </c>
      <c r="J250" s="536">
        <v>60000</v>
      </c>
      <c r="K250" s="536">
        <v>0</v>
      </c>
      <c r="L250" s="536">
        <v>0</v>
      </c>
      <c r="M250" s="536">
        <v>0</v>
      </c>
      <c r="N250" s="536">
        <v>0</v>
      </c>
      <c r="O250" s="536">
        <v>0</v>
      </c>
      <c r="P250" s="536">
        <v>0</v>
      </c>
      <c r="Q250" s="536">
        <f t="shared" si="44"/>
        <v>0</v>
      </c>
      <c r="R250" s="536">
        <v>0</v>
      </c>
      <c r="S250" s="536">
        <v>0</v>
      </c>
      <c r="T250" s="535">
        <v>0</v>
      </c>
    </row>
    <row r="251" spans="1:20" ht="13.5" customHeight="1">
      <c r="A251" s="569"/>
      <c r="B251" s="569"/>
      <c r="C251" s="510"/>
      <c r="D251" s="510" t="s">
        <v>15</v>
      </c>
      <c r="E251" s="570" t="s">
        <v>16</v>
      </c>
      <c r="F251" s="570"/>
      <c r="G251" s="534">
        <f t="shared" si="41"/>
        <v>9300</v>
      </c>
      <c r="H251" s="536">
        <f t="shared" si="42"/>
        <v>9300</v>
      </c>
      <c r="I251" s="536">
        <f t="shared" si="43"/>
        <v>9300</v>
      </c>
      <c r="J251" s="536">
        <v>9300</v>
      </c>
      <c r="K251" s="536">
        <v>0</v>
      </c>
      <c r="L251" s="536">
        <v>0</v>
      </c>
      <c r="M251" s="536">
        <v>0</v>
      </c>
      <c r="N251" s="536">
        <v>0</v>
      </c>
      <c r="O251" s="536">
        <v>0</v>
      </c>
      <c r="P251" s="536">
        <v>0</v>
      </c>
      <c r="Q251" s="536">
        <f t="shared" si="44"/>
        <v>0</v>
      </c>
      <c r="R251" s="536">
        <v>0</v>
      </c>
      <c r="S251" s="536">
        <v>0</v>
      </c>
      <c r="T251" s="535">
        <v>0</v>
      </c>
    </row>
    <row r="252" spans="1:20" ht="13.5" customHeight="1">
      <c r="A252" s="569"/>
      <c r="B252" s="569"/>
      <c r="C252" s="510"/>
      <c r="D252" s="510" t="s">
        <v>20</v>
      </c>
      <c r="E252" s="570" t="s">
        <v>21</v>
      </c>
      <c r="F252" s="570"/>
      <c r="G252" s="534">
        <f t="shared" si="41"/>
        <v>52000</v>
      </c>
      <c r="H252" s="536">
        <f t="shared" si="42"/>
        <v>52000</v>
      </c>
      <c r="I252" s="536">
        <f t="shared" si="43"/>
        <v>52000</v>
      </c>
      <c r="J252" s="536">
        <v>52000</v>
      </c>
      <c r="K252" s="536">
        <v>0</v>
      </c>
      <c r="L252" s="536">
        <v>0</v>
      </c>
      <c r="M252" s="536">
        <v>0</v>
      </c>
      <c r="N252" s="536">
        <v>0</v>
      </c>
      <c r="O252" s="536">
        <v>0</v>
      </c>
      <c r="P252" s="536">
        <v>0</v>
      </c>
      <c r="Q252" s="536">
        <f t="shared" si="44"/>
        <v>0</v>
      </c>
      <c r="R252" s="536">
        <v>0</v>
      </c>
      <c r="S252" s="536">
        <v>0</v>
      </c>
      <c r="T252" s="535">
        <v>0</v>
      </c>
    </row>
    <row r="253" spans="1:20" ht="13.5" customHeight="1">
      <c r="A253" s="569"/>
      <c r="B253" s="569"/>
      <c r="C253" s="510"/>
      <c r="D253" s="510" t="s">
        <v>22</v>
      </c>
      <c r="E253" s="570" t="s">
        <v>23</v>
      </c>
      <c r="F253" s="570"/>
      <c r="G253" s="534">
        <f t="shared" si="41"/>
        <v>81300</v>
      </c>
      <c r="H253" s="536">
        <f t="shared" si="42"/>
        <v>81300</v>
      </c>
      <c r="I253" s="536">
        <f t="shared" si="43"/>
        <v>81300</v>
      </c>
      <c r="J253" s="536">
        <v>0</v>
      </c>
      <c r="K253" s="536">
        <v>81300</v>
      </c>
      <c r="L253" s="536">
        <v>0</v>
      </c>
      <c r="M253" s="536">
        <v>0</v>
      </c>
      <c r="N253" s="536">
        <v>0</v>
      </c>
      <c r="O253" s="536">
        <v>0</v>
      </c>
      <c r="P253" s="536">
        <v>0</v>
      </c>
      <c r="Q253" s="536">
        <f t="shared" si="44"/>
        <v>0</v>
      </c>
      <c r="R253" s="536">
        <v>0</v>
      </c>
      <c r="S253" s="536">
        <v>0</v>
      </c>
      <c r="T253" s="535">
        <v>0</v>
      </c>
    </row>
    <row r="254" spans="1:20" ht="13.5" customHeight="1">
      <c r="A254" s="569"/>
      <c r="B254" s="569"/>
      <c r="C254" s="510"/>
      <c r="D254" s="510" t="s">
        <v>24</v>
      </c>
      <c r="E254" s="570" t="s">
        <v>25</v>
      </c>
      <c r="F254" s="570"/>
      <c r="G254" s="534">
        <f t="shared" si="41"/>
        <v>8000</v>
      </c>
      <c r="H254" s="536">
        <f t="shared" si="42"/>
        <v>8000</v>
      </c>
      <c r="I254" s="536">
        <f t="shared" si="43"/>
        <v>8000</v>
      </c>
      <c r="J254" s="536">
        <v>0</v>
      </c>
      <c r="K254" s="536">
        <v>8000</v>
      </c>
      <c r="L254" s="536">
        <v>0</v>
      </c>
      <c r="M254" s="536">
        <v>0</v>
      </c>
      <c r="N254" s="536">
        <v>0</v>
      </c>
      <c r="O254" s="536">
        <v>0</v>
      </c>
      <c r="P254" s="536">
        <v>0</v>
      </c>
      <c r="Q254" s="536">
        <f t="shared" si="44"/>
        <v>0</v>
      </c>
      <c r="R254" s="536">
        <v>0</v>
      </c>
      <c r="S254" s="536">
        <v>0</v>
      </c>
      <c r="T254" s="535">
        <v>0</v>
      </c>
    </row>
    <row r="255" spans="1:20" ht="13.5" customHeight="1">
      <c r="A255" s="569"/>
      <c r="B255" s="569"/>
      <c r="C255" s="510"/>
      <c r="D255" s="510" t="s">
        <v>26</v>
      </c>
      <c r="E255" s="570" t="s">
        <v>27</v>
      </c>
      <c r="F255" s="570"/>
      <c r="G255" s="534">
        <f t="shared" si="41"/>
        <v>70000</v>
      </c>
      <c r="H255" s="536">
        <f t="shared" si="42"/>
        <v>70000</v>
      </c>
      <c r="I255" s="536">
        <f t="shared" si="43"/>
        <v>70000</v>
      </c>
      <c r="J255" s="536">
        <v>0</v>
      </c>
      <c r="K255" s="536">
        <v>70000</v>
      </c>
      <c r="L255" s="536">
        <v>0</v>
      </c>
      <c r="M255" s="536">
        <v>0</v>
      </c>
      <c r="N255" s="536">
        <v>0</v>
      </c>
      <c r="O255" s="536">
        <v>0</v>
      </c>
      <c r="P255" s="536">
        <v>0</v>
      </c>
      <c r="Q255" s="536">
        <f t="shared" si="44"/>
        <v>0</v>
      </c>
      <c r="R255" s="536">
        <v>0</v>
      </c>
      <c r="S255" s="536">
        <v>0</v>
      </c>
      <c r="T255" s="535">
        <v>0</v>
      </c>
    </row>
    <row r="256" spans="1:20" ht="13.5" customHeight="1">
      <c r="A256" s="569"/>
      <c r="B256" s="569"/>
      <c r="C256" s="510"/>
      <c r="D256" s="510" t="s">
        <v>5</v>
      </c>
      <c r="E256" s="570" t="s">
        <v>6</v>
      </c>
      <c r="F256" s="570"/>
      <c r="G256" s="534">
        <f t="shared" si="41"/>
        <v>16000</v>
      </c>
      <c r="H256" s="536">
        <f t="shared" si="42"/>
        <v>16000</v>
      </c>
      <c r="I256" s="536">
        <f t="shared" si="43"/>
        <v>16000</v>
      </c>
      <c r="J256" s="536">
        <v>0</v>
      </c>
      <c r="K256" s="536">
        <v>16000</v>
      </c>
      <c r="L256" s="536">
        <v>0</v>
      </c>
      <c r="M256" s="536">
        <v>0</v>
      </c>
      <c r="N256" s="536">
        <v>0</v>
      </c>
      <c r="O256" s="536">
        <v>0</v>
      </c>
      <c r="P256" s="536">
        <v>0</v>
      </c>
      <c r="Q256" s="536">
        <f t="shared" si="44"/>
        <v>0</v>
      </c>
      <c r="R256" s="536">
        <v>0</v>
      </c>
      <c r="S256" s="536">
        <v>0</v>
      </c>
      <c r="T256" s="535">
        <v>0</v>
      </c>
    </row>
    <row r="257" spans="1:20" ht="33" customHeight="1">
      <c r="A257" s="569"/>
      <c r="B257" s="569"/>
      <c r="C257" s="510"/>
      <c r="D257" s="510" t="s">
        <v>34</v>
      </c>
      <c r="E257" s="570" t="s">
        <v>35</v>
      </c>
      <c r="F257" s="570"/>
      <c r="G257" s="534">
        <f t="shared" si="41"/>
        <v>700</v>
      </c>
      <c r="H257" s="536">
        <f t="shared" si="42"/>
        <v>700</v>
      </c>
      <c r="I257" s="536">
        <f t="shared" si="43"/>
        <v>700</v>
      </c>
      <c r="J257" s="536">
        <v>0</v>
      </c>
      <c r="K257" s="536">
        <v>700</v>
      </c>
      <c r="L257" s="536">
        <v>0</v>
      </c>
      <c r="M257" s="536">
        <v>0</v>
      </c>
      <c r="N257" s="536">
        <v>0</v>
      </c>
      <c r="O257" s="536">
        <v>0</v>
      </c>
      <c r="P257" s="536">
        <v>0</v>
      </c>
      <c r="Q257" s="536">
        <f t="shared" si="44"/>
        <v>0</v>
      </c>
      <c r="R257" s="536">
        <v>0</v>
      </c>
      <c r="S257" s="536">
        <v>0</v>
      </c>
      <c r="T257" s="535">
        <v>0</v>
      </c>
    </row>
    <row r="258" spans="1:20" ht="17.25" customHeight="1">
      <c r="A258" s="569"/>
      <c r="B258" s="569"/>
      <c r="C258" s="510"/>
      <c r="D258" s="510" t="s">
        <v>38</v>
      </c>
      <c r="E258" s="570" t="s">
        <v>39</v>
      </c>
      <c r="F258" s="570"/>
      <c r="G258" s="534">
        <f t="shared" si="41"/>
        <v>600</v>
      </c>
      <c r="H258" s="536">
        <f t="shared" si="42"/>
        <v>600</v>
      </c>
      <c r="I258" s="536">
        <f t="shared" si="43"/>
        <v>600</v>
      </c>
      <c r="J258" s="536">
        <v>0</v>
      </c>
      <c r="K258" s="536">
        <v>600</v>
      </c>
      <c r="L258" s="536">
        <v>0</v>
      </c>
      <c r="M258" s="536">
        <v>0</v>
      </c>
      <c r="N258" s="536">
        <v>0</v>
      </c>
      <c r="O258" s="536">
        <v>0</v>
      </c>
      <c r="P258" s="536">
        <v>0</v>
      </c>
      <c r="Q258" s="536">
        <f t="shared" si="44"/>
        <v>0</v>
      </c>
      <c r="R258" s="536">
        <v>0</v>
      </c>
      <c r="S258" s="536">
        <v>0</v>
      </c>
      <c r="T258" s="535">
        <v>0</v>
      </c>
    </row>
    <row r="259" spans="1:20" ht="13.5" customHeight="1">
      <c r="A259" s="569"/>
      <c r="B259" s="569"/>
      <c r="C259" s="510"/>
      <c r="D259" s="510" t="s">
        <v>40</v>
      </c>
      <c r="E259" s="570" t="s">
        <v>41</v>
      </c>
      <c r="F259" s="570"/>
      <c r="G259" s="534">
        <f t="shared" si="41"/>
        <v>2500</v>
      </c>
      <c r="H259" s="536">
        <f t="shared" si="42"/>
        <v>2500</v>
      </c>
      <c r="I259" s="536">
        <f t="shared" si="43"/>
        <v>2500</v>
      </c>
      <c r="J259" s="536">
        <v>0</v>
      </c>
      <c r="K259" s="536">
        <v>2500</v>
      </c>
      <c r="L259" s="536">
        <v>0</v>
      </c>
      <c r="M259" s="536">
        <v>0</v>
      </c>
      <c r="N259" s="536">
        <v>0</v>
      </c>
      <c r="O259" s="536">
        <v>0</v>
      </c>
      <c r="P259" s="536">
        <v>0</v>
      </c>
      <c r="Q259" s="536">
        <f t="shared" si="44"/>
        <v>0</v>
      </c>
      <c r="R259" s="536">
        <v>0</v>
      </c>
      <c r="S259" s="536">
        <v>0</v>
      </c>
      <c r="T259" s="535">
        <v>0</v>
      </c>
    </row>
    <row r="260" spans="1:20" ht="23.25" customHeight="1">
      <c r="A260" s="569"/>
      <c r="B260" s="569"/>
      <c r="C260" s="510"/>
      <c r="D260" s="510" t="s">
        <v>17</v>
      </c>
      <c r="E260" s="570" t="s">
        <v>18</v>
      </c>
      <c r="F260" s="570"/>
      <c r="G260" s="534">
        <f t="shared" si="41"/>
        <v>15200</v>
      </c>
      <c r="H260" s="536">
        <f t="shared" si="42"/>
        <v>15200</v>
      </c>
      <c r="I260" s="536">
        <f t="shared" si="43"/>
        <v>15200</v>
      </c>
      <c r="J260" s="536">
        <v>0</v>
      </c>
      <c r="K260" s="536">
        <v>15200</v>
      </c>
      <c r="L260" s="536">
        <v>0</v>
      </c>
      <c r="M260" s="536">
        <v>0</v>
      </c>
      <c r="N260" s="536">
        <v>0</v>
      </c>
      <c r="O260" s="536">
        <v>0</v>
      </c>
      <c r="P260" s="536">
        <v>0</v>
      </c>
      <c r="Q260" s="536">
        <f t="shared" si="44"/>
        <v>0</v>
      </c>
      <c r="R260" s="536">
        <v>0</v>
      </c>
      <c r="S260" s="536">
        <v>0</v>
      </c>
      <c r="T260" s="535">
        <v>0</v>
      </c>
    </row>
    <row r="261" spans="1:20" ht="33.75" customHeight="1">
      <c r="A261" s="569"/>
      <c r="B261" s="569"/>
      <c r="C261" s="510"/>
      <c r="D261" s="510" t="s">
        <v>44</v>
      </c>
      <c r="E261" s="570" t="s">
        <v>45</v>
      </c>
      <c r="F261" s="570"/>
      <c r="G261" s="534">
        <f t="shared" si="41"/>
        <v>1000</v>
      </c>
      <c r="H261" s="536">
        <f t="shared" si="42"/>
        <v>1000</v>
      </c>
      <c r="I261" s="536">
        <f t="shared" si="43"/>
        <v>1000</v>
      </c>
      <c r="J261" s="536">
        <v>0</v>
      </c>
      <c r="K261" s="536">
        <v>1000</v>
      </c>
      <c r="L261" s="536">
        <v>0</v>
      </c>
      <c r="M261" s="536">
        <v>0</v>
      </c>
      <c r="N261" s="536">
        <v>0</v>
      </c>
      <c r="O261" s="536">
        <v>0</v>
      </c>
      <c r="P261" s="536">
        <v>0</v>
      </c>
      <c r="Q261" s="536">
        <f t="shared" si="44"/>
        <v>0</v>
      </c>
      <c r="R261" s="536">
        <v>0</v>
      </c>
      <c r="S261" s="536">
        <v>0</v>
      </c>
      <c r="T261" s="535">
        <v>0</v>
      </c>
    </row>
    <row r="262" spans="1:20" ht="17.25" customHeight="1">
      <c r="A262" s="569"/>
      <c r="B262" s="569"/>
      <c r="C262" s="539" t="s">
        <v>461</v>
      </c>
      <c r="D262" s="539"/>
      <c r="E262" s="571" t="s">
        <v>462</v>
      </c>
      <c r="F262" s="571"/>
      <c r="G262" s="542">
        <f>SUM(G263:G283)</f>
        <v>2994344</v>
      </c>
      <c r="H262" s="542">
        <f>SUM(H263:H283)</f>
        <v>2994344</v>
      </c>
      <c r="I262" s="542">
        <f>SUM(I263:I283)</f>
        <v>2992454</v>
      </c>
      <c r="J262" s="542">
        <f>SUM(J263:J283)</f>
        <v>2362565</v>
      </c>
      <c r="K262" s="542">
        <f aca="true" t="shared" si="50" ref="K262:T262">SUM(K263:K283)</f>
        <v>629889</v>
      </c>
      <c r="L262" s="542">
        <f t="shared" si="50"/>
        <v>0</v>
      </c>
      <c r="M262" s="542">
        <f t="shared" si="50"/>
        <v>1890</v>
      </c>
      <c r="N262" s="542">
        <f t="shared" si="50"/>
        <v>0</v>
      </c>
      <c r="O262" s="542">
        <f t="shared" si="50"/>
        <v>0</v>
      </c>
      <c r="P262" s="542">
        <f t="shared" si="50"/>
        <v>0</v>
      </c>
      <c r="Q262" s="542">
        <f t="shared" si="50"/>
        <v>0</v>
      </c>
      <c r="R262" s="542">
        <f t="shared" si="50"/>
        <v>0</v>
      </c>
      <c r="S262" s="542">
        <f t="shared" si="50"/>
        <v>0</v>
      </c>
      <c r="T262" s="541">
        <f t="shared" si="50"/>
        <v>0</v>
      </c>
    </row>
    <row r="263" spans="1:20" ht="21" customHeight="1">
      <c r="A263" s="569"/>
      <c r="B263" s="569"/>
      <c r="C263" s="510"/>
      <c r="D263" s="510" t="s">
        <v>7</v>
      </c>
      <c r="E263" s="570" t="s">
        <v>8</v>
      </c>
      <c r="F263" s="570"/>
      <c r="G263" s="534">
        <f t="shared" si="41"/>
        <v>1890</v>
      </c>
      <c r="H263" s="536">
        <f t="shared" si="42"/>
        <v>1890</v>
      </c>
      <c r="I263" s="536">
        <f t="shared" si="43"/>
        <v>0</v>
      </c>
      <c r="J263" s="536">
        <v>0</v>
      </c>
      <c r="K263" s="536">
        <v>0</v>
      </c>
      <c r="L263" s="536">
        <v>0</v>
      </c>
      <c r="M263" s="536">
        <v>1890</v>
      </c>
      <c r="N263" s="536">
        <v>0</v>
      </c>
      <c r="O263" s="536">
        <v>0</v>
      </c>
      <c r="P263" s="536">
        <v>0</v>
      </c>
      <c r="Q263" s="536">
        <f t="shared" si="44"/>
        <v>0</v>
      </c>
      <c r="R263" s="536">
        <v>0</v>
      </c>
      <c r="S263" s="536">
        <v>0</v>
      </c>
      <c r="T263" s="535">
        <v>0</v>
      </c>
    </row>
    <row r="264" spans="1:20" ht="23.25" customHeight="1">
      <c r="A264" s="569"/>
      <c r="B264" s="569"/>
      <c r="C264" s="510"/>
      <c r="D264" s="510" t="s">
        <v>9</v>
      </c>
      <c r="E264" s="570" t="s">
        <v>10</v>
      </c>
      <c r="F264" s="570"/>
      <c r="G264" s="534">
        <f t="shared" si="41"/>
        <v>1902094</v>
      </c>
      <c r="H264" s="536">
        <f t="shared" si="42"/>
        <v>1902094</v>
      </c>
      <c r="I264" s="536">
        <f t="shared" si="43"/>
        <v>1902094</v>
      </c>
      <c r="J264" s="536">
        <v>1902094</v>
      </c>
      <c r="K264" s="536">
        <v>0</v>
      </c>
      <c r="L264" s="536">
        <v>0</v>
      </c>
      <c r="M264" s="536">
        <v>0</v>
      </c>
      <c r="N264" s="536">
        <v>0</v>
      </c>
      <c r="O264" s="536">
        <v>0</v>
      </c>
      <c r="P264" s="536">
        <v>0</v>
      </c>
      <c r="Q264" s="536">
        <f t="shared" si="44"/>
        <v>0</v>
      </c>
      <c r="R264" s="536">
        <v>0</v>
      </c>
      <c r="S264" s="536">
        <v>0</v>
      </c>
      <c r="T264" s="535">
        <v>0</v>
      </c>
    </row>
    <row r="265" spans="1:20" ht="21" customHeight="1">
      <c r="A265" s="569"/>
      <c r="B265" s="569"/>
      <c r="C265" s="510"/>
      <c r="D265" s="510" t="s">
        <v>11</v>
      </c>
      <c r="E265" s="570" t="s">
        <v>12</v>
      </c>
      <c r="F265" s="570"/>
      <c r="G265" s="534">
        <f t="shared" si="41"/>
        <v>114102</v>
      </c>
      <c r="H265" s="536">
        <f t="shared" si="42"/>
        <v>114102</v>
      </c>
      <c r="I265" s="536">
        <f t="shared" si="43"/>
        <v>114102</v>
      </c>
      <c r="J265" s="536">
        <v>114102</v>
      </c>
      <c r="K265" s="536">
        <v>0</v>
      </c>
      <c r="L265" s="536">
        <v>0</v>
      </c>
      <c r="M265" s="536">
        <v>0</v>
      </c>
      <c r="N265" s="536">
        <v>0</v>
      </c>
      <c r="O265" s="536">
        <v>0</v>
      </c>
      <c r="P265" s="536">
        <v>0</v>
      </c>
      <c r="Q265" s="536">
        <f t="shared" si="44"/>
        <v>0</v>
      </c>
      <c r="R265" s="536">
        <v>0</v>
      </c>
      <c r="S265" s="536">
        <v>0</v>
      </c>
      <c r="T265" s="535">
        <v>0</v>
      </c>
    </row>
    <row r="266" spans="1:20" ht="20.25" customHeight="1">
      <c r="A266" s="569"/>
      <c r="B266" s="569"/>
      <c r="C266" s="510"/>
      <c r="D266" s="510" t="s">
        <v>13</v>
      </c>
      <c r="E266" s="570" t="s">
        <v>14</v>
      </c>
      <c r="F266" s="570"/>
      <c r="G266" s="534">
        <f t="shared" si="41"/>
        <v>301636</v>
      </c>
      <c r="H266" s="536">
        <f t="shared" si="42"/>
        <v>301636</v>
      </c>
      <c r="I266" s="536">
        <f t="shared" si="43"/>
        <v>301636</v>
      </c>
      <c r="J266" s="536">
        <v>301636</v>
      </c>
      <c r="K266" s="536">
        <v>0</v>
      </c>
      <c r="L266" s="536">
        <v>0</v>
      </c>
      <c r="M266" s="536">
        <v>0</v>
      </c>
      <c r="N266" s="536">
        <v>0</v>
      </c>
      <c r="O266" s="536">
        <v>0</v>
      </c>
      <c r="P266" s="536">
        <v>0</v>
      </c>
      <c r="Q266" s="536">
        <f t="shared" si="44"/>
        <v>0</v>
      </c>
      <c r="R266" s="536">
        <v>0</v>
      </c>
      <c r="S266" s="536">
        <v>0</v>
      </c>
      <c r="T266" s="535">
        <v>0</v>
      </c>
    </row>
    <row r="267" spans="1:20" ht="13.5" customHeight="1">
      <c r="A267" s="569"/>
      <c r="B267" s="569"/>
      <c r="C267" s="510"/>
      <c r="D267" s="510" t="s">
        <v>15</v>
      </c>
      <c r="E267" s="570" t="s">
        <v>16</v>
      </c>
      <c r="F267" s="570"/>
      <c r="G267" s="534">
        <f t="shared" si="41"/>
        <v>44733</v>
      </c>
      <c r="H267" s="536">
        <f t="shared" si="42"/>
        <v>44733</v>
      </c>
      <c r="I267" s="536">
        <f t="shared" si="43"/>
        <v>44733</v>
      </c>
      <c r="J267" s="536">
        <v>44733</v>
      </c>
      <c r="K267" s="536">
        <v>0</v>
      </c>
      <c r="L267" s="536">
        <v>0</v>
      </c>
      <c r="M267" s="536">
        <v>0</v>
      </c>
      <c r="N267" s="536">
        <v>0</v>
      </c>
      <c r="O267" s="536">
        <v>0</v>
      </c>
      <c r="P267" s="536">
        <v>0</v>
      </c>
      <c r="Q267" s="536">
        <f t="shared" si="44"/>
        <v>0</v>
      </c>
      <c r="R267" s="536">
        <v>0</v>
      </c>
      <c r="S267" s="536">
        <v>0</v>
      </c>
      <c r="T267" s="535">
        <v>0</v>
      </c>
    </row>
    <row r="268" spans="1:20" ht="13.5" customHeight="1">
      <c r="A268" s="569"/>
      <c r="B268" s="569"/>
      <c r="C268" s="510"/>
      <c r="D268" s="510" t="s">
        <v>22</v>
      </c>
      <c r="E268" s="570" t="s">
        <v>23</v>
      </c>
      <c r="F268" s="570"/>
      <c r="G268" s="534">
        <f t="shared" si="41"/>
        <v>149185</v>
      </c>
      <c r="H268" s="536">
        <f t="shared" si="42"/>
        <v>149185</v>
      </c>
      <c r="I268" s="536">
        <f t="shared" si="43"/>
        <v>149185</v>
      </c>
      <c r="J268" s="536">
        <v>0</v>
      </c>
      <c r="K268" s="536">
        <v>149185</v>
      </c>
      <c r="L268" s="536">
        <v>0</v>
      </c>
      <c r="M268" s="536">
        <v>0</v>
      </c>
      <c r="N268" s="536">
        <v>0</v>
      </c>
      <c r="O268" s="536">
        <v>0</v>
      </c>
      <c r="P268" s="536">
        <v>0</v>
      </c>
      <c r="Q268" s="536">
        <f t="shared" si="44"/>
        <v>0</v>
      </c>
      <c r="R268" s="536">
        <v>0</v>
      </c>
      <c r="S268" s="536">
        <v>0</v>
      </c>
      <c r="T268" s="535">
        <v>0</v>
      </c>
    </row>
    <row r="269" spans="1:20" ht="21.75" customHeight="1">
      <c r="A269" s="569"/>
      <c r="B269" s="569"/>
      <c r="C269" s="510"/>
      <c r="D269" s="510" t="s">
        <v>107</v>
      </c>
      <c r="E269" s="570" t="s">
        <v>108</v>
      </c>
      <c r="F269" s="570"/>
      <c r="G269" s="534">
        <f t="shared" si="41"/>
        <v>5000</v>
      </c>
      <c r="H269" s="536">
        <f t="shared" si="42"/>
        <v>5000</v>
      </c>
      <c r="I269" s="536">
        <f t="shared" si="43"/>
        <v>5000</v>
      </c>
      <c r="J269" s="536">
        <v>0</v>
      </c>
      <c r="K269" s="536">
        <v>5000</v>
      </c>
      <c r="L269" s="536">
        <v>0</v>
      </c>
      <c r="M269" s="536">
        <v>0</v>
      </c>
      <c r="N269" s="536">
        <v>0</v>
      </c>
      <c r="O269" s="536">
        <v>0</v>
      </c>
      <c r="P269" s="536">
        <v>0</v>
      </c>
      <c r="Q269" s="536">
        <f t="shared" si="44"/>
        <v>0</v>
      </c>
      <c r="R269" s="536">
        <v>0</v>
      </c>
      <c r="S269" s="536">
        <v>0</v>
      </c>
      <c r="T269" s="535">
        <v>0</v>
      </c>
    </row>
    <row r="270" spans="1:20" ht="17.25" customHeight="1">
      <c r="A270" s="569"/>
      <c r="B270" s="569"/>
      <c r="C270" s="510"/>
      <c r="D270" s="510" t="s">
        <v>24</v>
      </c>
      <c r="E270" s="570" t="s">
        <v>25</v>
      </c>
      <c r="F270" s="570"/>
      <c r="G270" s="534">
        <f t="shared" si="41"/>
        <v>190080</v>
      </c>
      <c r="H270" s="536">
        <f t="shared" si="42"/>
        <v>190080</v>
      </c>
      <c r="I270" s="536">
        <f t="shared" si="43"/>
        <v>190080</v>
      </c>
      <c r="J270" s="536">
        <v>0</v>
      </c>
      <c r="K270" s="536">
        <v>190080</v>
      </c>
      <c r="L270" s="536">
        <v>0</v>
      </c>
      <c r="M270" s="536">
        <v>0</v>
      </c>
      <c r="N270" s="536">
        <v>0</v>
      </c>
      <c r="O270" s="536">
        <v>0</v>
      </c>
      <c r="P270" s="536">
        <v>0</v>
      </c>
      <c r="Q270" s="536">
        <f t="shared" si="44"/>
        <v>0</v>
      </c>
      <c r="R270" s="536">
        <v>0</v>
      </c>
      <c r="S270" s="536">
        <v>0</v>
      </c>
      <c r="T270" s="535">
        <v>0</v>
      </c>
    </row>
    <row r="271" spans="1:20" ht="13.5" customHeight="1">
      <c r="A271" s="569"/>
      <c r="B271" s="569"/>
      <c r="C271" s="510"/>
      <c r="D271" s="510" t="s">
        <v>26</v>
      </c>
      <c r="E271" s="570" t="s">
        <v>27</v>
      </c>
      <c r="F271" s="570"/>
      <c r="G271" s="534">
        <f t="shared" si="41"/>
        <v>90950</v>
      </c>
      <c r="H271" s="536">
        <f t="shared" si="42"/>
        <v>90950</v>
      </c>
      <c r="I271" s="536">
        <f t="shared" si="43"/>
        <v>90950</v>
      </c>
      <c r="J271" s="536">
        <v>0</v>
      </c>
      <c r="K271" s="536">
        <v>90950</v>
      </c>
      <c r="L271" s="536">
        <v>0</v>
      </c>
      <c r="M271" s="536">
        <v>0</v>
      </c>
      <c r="N271" s="536">
        <v>0</v>
      </c>
      <c r="O271" s="536">
        <v>0</v>
      </c>
      <c r="P271" s="536">
        <v>0</v>
      </c>
      <c r="Q271" s="536">
        <f t="shared" si="44"/>
        <v>0</v>
      </c>
      <c r="R271" s="536">
        <v>0</v>
      </c>
      <c r="S271" s="536">
        <v>0</v>
      </c>
      <c r="T271" s="535">
        <v>0</v>
      </c>
    </row>
    <row r="272" spans="1:20" ht="13.5" customHeight="1">
      <c r="A272" s="569"/>
      <c r="B272" s="569"/>
      <c r="C272" s="510"/>
      <c r="D272" s="510" t="s">
        <v>28</v>
      </c>
      <c r="E272" s="570" t="s">
        <v>29</v>
      </c>
      <c r="F272" s="570"/>
      <c r="G272" s="534">
        <f t="shared" si="41"/>
        <v>3025</v>
      </c>
      <c r="H272" s="536">
        <f t="shared" si="42"/>
        <v>3025</v>
      </c>
      <c r="I272" s="536">
        <f t="shared" si="43"/>
        <v>3025</v>
      </c>
      <c r="J272" s="536">
        <v>0</v>
      </c>
      <c r="K272" s="536">
        <v>3025</v>
      </c>
      <c r="L272" s="536">
        <v>0</v>
      </c>
      <c r="M272" s="536">
        <v>0</v>
      </c>
      <c r="N272" s="536">
        <v>0</v>
      </c>
      <c r="O272" s="536">
        <v>0</v>
      </c>
      <c r="P272" s="536">
        <v>0</v>
      </c>
      <c r="Q272" s="536">
        <f t="shared" si="44"/>
        <v>0</v>
      </c>
      <c r="R272" s="536">
        <v>0</v>
      </c>
      <c r="S272" s="536">
        <v>0</v>
      </c>
      <c r="T272" s="535">
        <v>0</v>
      </c>
    </row>
    <row r="273" spans="1:20" ht="13.5" customHeight="1">
      <c r="A273" s="569"/>
      <c r="B273" s="569"/>
      <c r="C273" s="510"/>
      <c r="D273" s="510" t="s">
        <v>5</v>
      </c>
      <c r="E273" s="570" t="s">
        <v>6</v>
      </c>
      <c r="F273" s="570"/>
      <c r="G273" s="534">
        <f t="shared" si="41"/>
        <v>56200</v>
      </c>
      <c r="H273" s="536">
        <f t="shared" si="42"/>
        <v>56200</v>
      </c>
      <c r="I273" s="536">
        <f t="shared" si="43"/>
        <v>56200</v>
      </c>
      <c r="J273" s="536">
        <v>0</v>
      </c>
      <c r="K273" s="536">
        <v>56200</v>
      </c>
      <c r="L273" s="536">
        <v>0</v>
      </c>
      <c r="M273" s="536">
        <v>0</v>
      </c>
      <c r="N273" s="536">
        <v>0</v>
      </c>
      <c r="O273" s="536">
        <v>0</v>
      </c>
      <c r="P273" s="536">
        <v>0</v>
      </c>
      <c r="Q273" s="536">
        <f t="shared" si="44"/>
        <v>0</v>
      </c>
      <c r="R273" s="536">
        <v>0</v>
      </c>
      <c r="S273" s="536">
        <v>0</v>
      </c>
      <c r="T273" s="535">
        <v>0</v>
      </c>
    </row>
    <row r="274" spans="1:20" ht="21.75" customHeight="1">
      <c r="A274" s="569"/>
      <c r="B274" s="569"/>
      <c r="C274" s="510"/>
      <c r="D274" s="510" t="s">
        <v>30</v>
      </c>
      <c r="E274" s="570" t="s">
        <v>31</v>
      </c>
      <c r="F274" s="570"/>
      <c r="G274" s="534">
        <f t="shared" si="41"/>
        <v>2525</v>
      </c>
      <c r="H274" s="536">
        <f t="shared" si="42"/>
        <v>2525</v>
      </c>
      <c r="I274" s="536">
        <f t="shared" si="43"/>
        <v>2525</v>
      </c>
      <c r="J274" s="536">
        <v>0</v>
      </c>
      <c r="K274" s="536">
        <v>2525</v>
      </c>
      <c r="L274" s="536">
        <v>0</v>
      </c>
      <c r="M274" s="536">
        <v>0</v>
      </c>
      <c r="N274" s="536">
        <v>0</v>
      </c>
      <c r="O274" s="536">
        <v>0</v>
      </c>
      <c r="P274" s="536">
        <v>0</v>
      </c>
      <c r="Q274" s="536">
        <f t="shared" si="44"/>
        <v>0</v>
      </c>
      <c r="R274" s="536">
        <v>0</v>
      </c>
      <c r="S274" s="536">
        <v>0</v>
      </c>
      <c r="T274" s="535">
        <v>0</v>
      </c>
    </row>
    <row r="275" spans="1:20" ht="33.75" customHeight="1">
      <c r="A275" s="569"/>
      <c r="B275" s="569"/>
      <c r="C275" s="510"/>
      <c r="D275" s="510" t="s">
        <v>32</v>
      </c>
      <c r="E275" s="570" t="s">
        <v>33</v>
      </c>
      <c r="F275" s="570"/>
      <c r="G275" s="534">
        <f t="shared" si="41"/>
        <v>1500</v>
      </c>
      <c r="H275" s="536">
        <f t="shared" si="42"/>
        <v>1500</v>
      </c>
      <c r="I275" s="536">
        <f t="shared" si="43"/>
        <v>1500</v>
      </c>
      <c r="J275" s="536">
        <v>0</v>
      </c>
      <c r="K275" s="536">
        <v>1500</v>
      </c>
      <c r="L275" s="536">
        <v>0</v>
      </c>
      <c r="M275" s="536">
        <v>0</v>
      </c>
      <c r="N275" s="536">
        <v>0</v>
      </c>
      <c r="O275" s="536">
        <v>0</v>
      </c>
      <c r="P275" s="536">
        <v>0</v>
      </c>
      <c r="Q275" s="536">
        <f t="shared" si="44"/>
        <v>0</v>
      </c>
      <c r="R275" s="536">
        <v>0</v>
      </c>
      <c r="S275" s="536">
        <v>0</v>
      </c>
      <c r="T275" s="535">
        <v>0</v>
      </c>
    </row>
    <row r="276" spans="1:20" ht="34.5" customHeight="1">
      <c r="A276" s="569"/>
      <c r="B276" s="569"/>
      <c r="C276" s="510"/>
      <c r="D276" s="510" t="s">
        <v>34</v>
      </c>
      <c r="E276" s="570" t="s">
        <v>35</v>
      </c>
      <c r="F276" s="570"/>
      <c r="G276" s="534">
        <f t="shared" si="41"/>
        <v>7020</v>
      </c>
      <c r="H276" s="536">
        <f t="shared" si="42"/>
        <v>7020</v>
      </c>
      <c r="I276" s="536">
        <f t="shared" si="43"/>
        <v>7020</v>
      </c>
      <c r="J276" s="536">
        <v>0</v>
      </c>
      <c r="K276" s="536">
        <v>7020</v>
      </c>
      <c r="L276" s="536">
        <v>0</v>
      </c>
      <c r="M276" s="536">
        <v>0</v>
      </c>
      <c r="N276" s="536">
        <v>0</v>
      </c>
      <c r="O276" s="536">
        <v>0</v>
      </c>
      <c r="P276" s="536">
        <v>0</v>
      </c>
      <c r="Q276" s="536">
        <f t="shared" si="44"/>
        <v>0</v>
      </c>
      <c r="R276" s="536">
        <v>0</v>
      </c>
      <c r="S276" s="536">
        <v>0</v>
      </c>
      <c r="T276" s="535">
        <v>0</v>
      </c>
    </row>
    <row r="277" spans="1:20" ht="17.25" customHeight="1">
      <c r="A277" s="569"/>
      <c r="B277" s="569"/>
      <c r="C277" s="510"/>
      <c r="D277" s="510" t="s">
        <v>38</v>
      </c>
      <c r="E277" s="570" t="s">
        <v>39</v>
      </c>
      <c r="F277" s="570"/>
      <c r="G277" s="534">
        <f t="shared" si="41"/>
        <v>1140</v>
      </c>
      <c r="H277" s="536">
        <f t="shared" si="42"/>
        <v>1140</v>
      </c>
      <c r="I277" s="536">
        <f t="shared" si="43"/>
        <v>1140</v>
      </c>
      <c r="J277" s="536">
        <v>0</v>
      </c>
      <c r="K277" s="536">
        <v>1140</v>
      </c>
      <c r="L277" s="536">
        <v>0</v>
      </c>
      <c r="M277" s="536">
        <v>0</v>
      </c>
      <c r="N277" s="536">
        <v>0</v>
      </c>
      <c r="O277" s="536">
        <v>0</v>
      </c>
      <c r="P277" s="536">
        <v>0</v>
      </c>
      <c r="Q277" s="536">
        <f t="shared" si="44"/>
        <v>0</v>
      </c>
      <c r="R277" s="536">
        <v>0</v>
      </c>
      <c r="S277" s="536">
        <v>0</v>
      </c>
      <c r="T277" s="535">
        <v>0</v>
      </c>
    </row>
    <row r="278" spans="1:20" ht="13.5" customHeight="1">
      <c r="A278" s="569"/>
      <c r="B278" s="569"/>
      <c r="C278" s="510"/>
      <c r="D278" s="510" t="s">
        <v>40</v>
      </c>
      <c r="E278" s="570" t="s">
        <v>41</v>
      </c>
      <c r="F278" s="570"/>
      <c r="G278" s="534">
        <f t="shared" si="41"/>
        <v>10050</v>
      </c>
      <c r="H278" s="536">
        <f t="shared" si="42"/>
        <v>10050</v>
      </c>
      <c r="I278" s="536">
        <f t="shared" si="43"/>
        <v>10050</v>
      </c>
      <c r="J278" s="536">
        <v>0</v>
      </c>
      <c r="K278" s="536">
        <v>10050</v>
      </c>
      <c r="L278" s="536">
        <v>0</v>
      </c>
      <c r="M278" s="536">
        <v>0</v>
      </c>
      <c r="N278" s="536">
        <v>0</v>
      </c>
      <c r="O278" s="536">
        <v>0</v>
      </c>
      <c r="P278" s="536">
        <v>0</v>
      </c>
      <c r="Q278" s="536">
        <f t="shared" si="44"/>
        <v>0</v>
      </c>
      <c r="R278" s="536">
        <v>0</v>
      </c>
      <c r="S278" s="536">
        <v>0</v>
      </c>
      <c r="T278" s="535">
        <v>0</v>
      </c>
    </row>
    <row r="279" spans="1:20" ht="21.75" customHeight="1">
      <c r="A279" s="569"/>
      <c r="B279" s="569"/>
      <c r="C279" s="510"/>
      <c r="D279" s="510" t="s">
        <v>17</v>
      </c>
      <c r="E279" s="570" t="s">
        <v>18</v>
      </c>
      <c r="F279" s="570"/>
      <c r="G279" s="534">
        <f t="shared" si="41"/>
        <v>100344</v>
      </c>
      <c r="H279" s="536">
        <f t="shared" si="42"/>
        <v>100344</v>
      </c>
      <c r="I279" s="536">
        <f t="shared" si="43"/>
        <v>100344</v>
      </c>
      <c r="J279" s="536">
        <v>0</v>
      </c>
      <c r="K279" s="536">
        <v>100344</v>
      </c>
      <c r="L279" s="536">
        <v>0</v>
      </c>
      <c r="M279" s="536">
        <v>0</v>
      </c>
      <c r="N279" s="536">
        <v>0</v>
      </c>
      <c r="O279" s="536">
        <v>0</v>
      </c>
      <c r="P279" s="536">
        <v>0</v>
      </c>
      <c r="Q279" s="536">
        <f t="shared" si="44"/>
        <v>0</v>
      </c>
      <c r="R279" s="536">
        <v>0</v>
      </c>
      <c r="S279" s="536">
        <v>0</v>
      </c>
      <c r="T279" s="535">
        <v>0</v>
      </c>
    </row>
    <row r="280" spans="1:20" ht="33.75" customHeight="1">
      <c r="A280" s="569"/>
      <c r="B280" s="569"/>
      <c r="C280" s="510"/>
      <c r="D280" s="510" t="s">
        <v>44</v>
      </c>
      <c r="E280" s="570" t="s">
        <v>45</v>
      </c>
      <c r="F280" s="570"/>
      <c r="G280" s="534">
        <f t="shared" si="41"/>
        <v>2100</v>
      </c>
      <c r="H280" s="536">
        <f t="shared" si="42"/>
        <v>2100</v>
      </c>
      <c r="I280" s="536">
        <f t="shared" si="43"/>
        <v>2100</v>
      </c>
      <c r="J280" s="536">
        <v>0</v>
      </c>
      <c r="K280" s="536">
        <v>2100</v>
      </c>
      <c r="L280" s="536">
        <v>0</v>
      </c>
      <c r="M280" s="536">
        <v>0</v>
      </c>
      <c r="N280" s="536">
        <v>0</v>
      </c>
      <c r="O280" s="536">
        <v>0</v>
      </c>
      <c r="P280" s="536">
        <v>0</v>
      </c>
      <c r="Q280" s="536">
        <f t="shared" si="44"/>
        <v>0</v>
      </c>
      <c r="R280" s="536">
        <v>0</v>
      </c>
      <c r="S280" s="536">
        <v>0</v>
      </c>
      <c r="T280" s="535">
        <v>0</v>
      </c>
    </row>
    <row r="281" spans="1:20" ht="33" customHeight="1">
      <c r="A281" s="569"/>
      <c r="B281" s="569"/>
      <c r="C281" s="510"/>
      <c r="D281" s="510" t="s">
        <v>52</v>
      </c>
      <c r="E281" s="570" t="s">
        <v>53</v>
      </c>
      <c r="F281" s="570"/>
      <c r="G281" s="534">
        <f t="shared" si="41"/>
        <v>2820</v>
      </c>
      <c r="H281" s="536">
        <f t="shared" si="42"/>
        <v>2820</v>
      </c>
      <c r="I281" s="536">
        <f t="shared" si="43"/>
        <v>2820</v>
      </c>
      <c r="J281" s="536">
        <v>0</v>
      </c>
      <c r="K281" s="536">
        <v>2820</v>
      </c>
      <c r="L281" s="536">
        <v>0</v>
      </c>
      <c r="M281" s="536">
        <v>0</v>
      </c>
      <c r="N281" s="536">
        <v>0</v>
      </c>
      <c r="O281" s="536">
        <v>0</v>
      </c>
      <c r="P281" s="536">
        <v>0</v>
      </c>
      <c r="Q281" s="536">
        <f t="shared" si="44"/>
        <v>0</v>
      </c>
      <c r="R281" s="536">
        <v>0</v>
      </c>
      <c r="S281" s="536">
        <v>0</v>
      </c>
      <c r="T281" s="535">
        <v>0</v>
      </c>
    </row>
    <row r="282" spans="1:20" ht="32.25" customHeight="1">
      <c r="A282" s="569"/>
      <c r="B282" s="569"/>
      <c r="C282" s="510"/>
      <c r="D282" s="510" t="s">
        <v>54</v>
      </c>
      <c r="E282" s="570" t="s">
        <v>55</v>
      </c>
      <c r="F282" s="570"/>
      <c r="G282" s="534">
        <f t="shared" si="41"/>
        <v>1400</v>
      </c>
      <c r="H282" s="536">
        <f t="shared" si="42"/>
        <v>1400</v>
      </c>
      <c r="I282" s="536">
        <f t="shared" si="43"/>
        <v>1400</v>
      </c>
      <c r="J282" s="536">
        <v>0</v>
      </c>
      <c r="K282" s="536">
        <v>1400</v>
      </c>
      <c r="L282" s="536">
        <v>0</v>
      </c>
      <c r="M282" s="536">
        <v>0</v>
      </c>
      <c r="N282" s="536">
        <v>0</v>
      </c>
      <c r="O282" s="536">
        <v>0</v>
      </c>
      <c r="P282" s="536">
        <v>0</v>
      </c>
      <c r="Q282" s="536">
        <f t="shared" si="44"/>
        <v>0</v>
      </c>
      <c r="R282" s="536">
        <v>0</v>
      </c>
      <c r="S282" s="536">
        <v>0</v>
      </c>
      <c r="T282" s="535">
        <v>0</v>
      </c>
    </row>
    <row r="283" spans="1:20" ht="39" customHeight="1">
      <c r="A283" s="569"/>
      <c r="B283" s="569"/>
      <c r="C283" s="510"/>
      <c r="D283" s="510" t="s">
        <v>56</v>
      </c>
      <c r="E283" s="570" t="s">
        <v>57</v>
      </c>
      <c r="F283" s="570"/>
      <c r="G283" s="534">
        <f aca="true" t="shared" si="51" ref="G283:G346">SUM(H283,Q283)</f>
        <v>6550</v>
      </c>
      <c r="H283" s="536">
        <f aca="true" t="shared" si="52" ref="H283:H346">SUM(I283,L283:P283)</f>
        <v>6550</v>
      </c>
      <c r="I283" s="536">
        <f aca="true" t="shared" si="53" ref="I283:I346">SUM(J283:K283)</f>
        <v>6550</v>
      </c>
      <c r="J283" s="536">
        <v>0</v>
      </c>
      <c r="K283" s="536">
        <v>6550</v>
      </c>
      <c r="L283" s="536">
        <v>0</v>
      </c>
      <c r="M283" s="536">
        <v>0</v>
      </c>
      <c r="N283" s="536">
        <v>0</v>
      </c>
      <c r="O283" s="536">
        <v>0</v>
      </c>
      <c r="P283" s="536">
        <v>0</v>
      </c>
      <c r="Q283" s="536">
        <f aca="true" t="shared" si="54" ref="Q283:Q346">SUM(R283,T283)</f>
        <v>0</v>
      </c>
      <c r="R283" s="536">
        <v>0</v>
      </c>
      <c r="S283" s="536">
        <v>0</v>
      </c>
      <c r="T283" s="535">
        <v>0</v>
      </c>
    </row>
    <row r="284" spans="1:20" ht="17.25" customHeight="1">
      <c r="A284" s="569"/>
      <c r="B284" s="569"/>
      <c r="C284" s="539" t="s">
        <v>567</v>
      </c>
      <c r="D284" s="539"/>
      <c r="E284" s="571" t="s">
        <v>568</v>
      </c>
      <c r="F284" s="571"/>
      <c r="G284" s="542">
        <f>SUM(G285:G306)</f>
        <v>15283456</v>
      </c>
      <c r="H284" s="542">
        <f>SUM(H285:H306)</f>
        <v>7007386</v>
      </c>
      <c r="I284" s="542">
        <f>SUM(I285:I306)</f>
        <v>6999886</v>
      </c>
      <c r="J284" s="542">
        <f>SUM(J285:J306)</f>
        <v>6303901</v>
      </c>
      <c r="K284" s="542">
        <f aca="true" t="shared" si="55" ref="K284:T284">SUM(K285:K306)</f>
        <v>695985</v>
      </c>
      <c r="L284" s="542">
        <f t="shared" si="55"/>
        <v>0</v>
      </c>
      <c r="M284" s="542">
        <f t="shared" si="55"/>
        <v>7500</v>
      </c>
      <c r="N284" s="542">
        <f t="shared" si="55"/>
        <v>0</v>
      </c>
      <c r="O284" s="542">
        <f t="shared" si="55"/>
        <v>0</v>
      </c>
      <c r="P284" s="542">
        <f t="shared" si="55"/>
        <v>0</v>
      </c>
      <c r="Q284" s="542">
        <f t="shared" si="55"/>
        <v>8276070</v>
      </c>
      <c r="R284" s="542">
        <f t="shared" si="55"/>
        <v>8276070</v>
      </c>
      <c r="S284" s="542">
        <f t="shared" si="55"/>
        <v>8276070</v>
      </c>
      <c r="T284" s="541">
        <f t="shared" si="55"/>
        <v>0</v>
      </c>
    </row>
    <row r="285" spans="1:20" ht="24" customHeight="1">
      <c r="A285" s="569"/>
      <c r="B285" s="569"/>
      <c r="C285" s="510"/>
      <c r="D285" s="510" t="s">
        <v>7</v>
      </c>
      <c r="E285" s="570" t="s">
        <v>8</v>
      </c>
      <c r="F285" s="570"/>
      <c r="G285" s="534">
        <f t="shared" si="51"/>
        <v>7500</v>
      </c>
      <c r="H285" s="536">
        <f t="shared" si="52"/>
        <v>7500</v>
      </c>
      <c r="I285" s="536">
        <f t="shared" si="53"/>
        <v>0</v>
      </c>
      <c r="J285" s="536">
        <v>0</v>
      </c>
      <c r="K285" s="536">
        <v>0</v>
      </c>
      <c r="L285" s="536">
        <v>0</v>
      </c>
      <c r="M285" s="536">
        <v>7500</v>
      </c>
      <c r="N285" s="536">
        <v>0</v>
      </c>
      <c r="O285" s="536">
        <v>0</v>
      </c>
      <c r="P285" s="536">
        <v>0</v>
      </c>
      <c r="Q285" s="536">
        <f t="shared" si="54"/>
        <v>0</v>
      </c>
      <c r="R285" s="536">
        <v>0</v>
      </c>
      <c r="S285" s="536">
        <v>0</v>
      </c>
      <c r="T285" s="535">
        <v>0</v>
      </c>
    </row>
    <row r="286" spans="1:20" ht="24.75" customHeight="1">
      <c r="A286" s="569"/>
      <c r="B286" s="569"/>
      <c r="C286" s="510"/>
      <c r="D286" s="510" t="s">
        <v>9</v>
      </c>
      <c r="E286" s="570" t="s">
        <v>10</v>
      </c>
      <c r="F286" s="570"/>
      <c r="G286" s="534">
        <f t="shared" si="51"/>
        <v>4991332</v>
      </c>
      <c r="H286" s="536">
        <f t="shared" si="52"/>
        <v>4991332</v>
      </c>
      <c r="I286" s="536">
        <f t="shared" si="53"/>
        <v>4991332</v>
      </c>
      <c r="J286" s="536">
        <v>4991332</v>
      </c>
      <c r="K286" s="536">
        <v>0</v>
      </c>
      <c r="L286" s="536">
        <v>0</v>
      </c>
      <c r="M286" s="536">
        <v>0</v>
      </c>
      <c r="N286" s="536">
        <v>0</v>
      </c>
      <c r="O286" s="536">
        <v>0</v>
      </c>
      <c r="P286" s="536">
        <v>0</v>
      </c>
      <c r="Q286" s="536">
        <f t="shared" si="54"/>
        <v>0</v>
      </c>
      <c r="R286" s="536">
        <v>0</v>
      </c>
      <c r="S286" s="536">
        <v>0</v>
      </c>
      <c r="T286" s="535">
        <v>0</v>
      </c>
    </row>
    <row r="287" spans="1:20" ht="22.5" customHeight="1">
      <c r="A287" s="569"/>
      <c r="B287" s="569"/>
      <c r="C287" s="510"/>
      <c r="D287" s="510" t="s">
        <v>11</v>
      </c>
      <c r="E287" s="570" t="s">
        <v>12</v>
      </c>
      <c r="F287" s="570"/>
      <c r="G287" s="534">
        <f t="shared" si="51"/>
        <v>393012</v>
      </c>
      <c r="H287" s="536">
        <f t="shared" si="52"/>
        <v>393012</v>
      </c>
      <c r="I287" s="536">
        <f t="shared" si="53"/>
        <v>393012</v>
      </c>
      <c r="J287" s="536">
        <v>393012</v>
      </c>
      <c r="K287" s="536">
        <v>0</v>
      </c>
      <c r="L287" s="536">
        <v>0</v>
      </c>
      <c r="M287" s="536">
        <v>0</v>
      </c>
      <c r="N287" s="536">
        <v>0</v>
      </c>
      <c r="O287" s="536">
        <v>0</v>
      </c>
      <c r="P287" s="536">
        <v>0</v>
      </c>
      <c r="Q287" s="536">
        <f t="shared" si="54"/>
        <v>0</v>
      </c>
      <c r="R287" s="536">
        <v>0</v>
      </c>
      <c r="S287" s="536">
        <v>0</v>
      </c>
      <c r="T287" s="535">
        <v>0</v>
      </c>
    </row>
    <row r="288" spans="1:20" ht="22.5" customHeight="1">
      <c r="A288" s="569"/>
      <c r="B288" s="569"/>
      <c r="C288" s="510"/>
      <c r="D288" s="510" t="s">
        <v>13</v>
      </c>
      <c r="E288" s="570" t="s">
        <v>14</v>
      </c>
      <c r="F288" s="570"/>
      <c r="G288" s="534">
        <f t="shared" si="51"/>
        <v>792007</v>
      </c>
      <c r="H288" s="536">
        <f t="shared" si="52"/>
        <v>792007</v>
      </c>
      <c r="I288" s="536">
        <f t="shared" si="53"/>
        <v>792007</v>
      </c>
      <c r="J288" s="536">
        <v>792007</v>
      </c>
      <c r="K288" s="536">
        <v>0</v>
      </c>
      <c r="L288" s="536">
        <v>0</v>
      </c>
      <c r="M288" s="536">
        <v>0</v>
      </c>
      <c r="N288" s="536">
        <v>0</v>
      </c>
      <c r="O288" s="536">
        <v>0</v>
      </c>
      <c r="P288" s="536">
        <v>0</v>
      </c>
      <c r="Q288" s="536">
        <f t="shared" si="54"/>
        <v>0</v>
      </c>
      <c r="R288" s="536">
        <v>0</v>
      </c>
      <c r="S288" s="536">
        <v>0</v>
      </c>
      <c r="T288" s="535">
        <v>0</v>
      </c>
    </row>
    <row r="289" spans="1:20" ht="13.5" customHeight="1">
      <c r="A289" s="569"/>
      <c r="B289" s="569"/>
      <c r="C289" s="510"/>
      <c r="D289" s="510" t="s">
        <v>15</v>
      </c>
      <c r="E289" s="570" t="s">
        <v>16</v>
      </c>
      <c r="F289" s="570"/>
      <c r="G289" s="534">
        <f t="shared" si="51"/>
        <v>126150</v>
      </c>
      <c r="H289" s="536">
        <f t="shared" si="52"/>
        <v>126150</v>
      </c>
      <c r="I289" s="536">
        <f t="shared" si="53"/>
        <v>126150</v>
      </c>
      <c r="J289" s="536">
        <v>126150</v>
      </c>
      <c r="K289" s="536">
        <v>0</v>
      </c>
      <c r="L289" s="536">
        <v>0</v>
      </c>
      <c r="M289" s="536">
        <v>0</v>
      </c>
      <c r="N289" s="536">
        <v>0</v>
      </c>
      <c r="O289" s="536">
        <v>0</v>
      </c>
      <c r="P289" s="536">
        <v>0</v>
      </c>
      <c r="Q289" s="536">
        <f t="shared" si="54"/>
        <v>0</v>
      </c>
      <c r="R289" s="536">
        <v>0</v>
      </c>
      <c r="S289" s="536">
        <v>0</v>
      </c>
      <c r="T289" s="535">
        <v>0</v>
      </c>
    </row>
    <row r="290" spans="1:20" ht="13.5" customHeight="1">
      <c r="A290" s="569"/>
      <c r="B290" s="569"/>
      <c r="C290" s="510"/>
      <c r="D290" s="510" t="s">
        <v>20</v>
      </c>
      <c r="E290" s="570" t="s">
        <v>21</v>
      </c>
      <c r="F290" s="570"/>
      <c r="G290" s="534">
        <f t="shared" si="51"/>
        <v>1400</v>
      </c>
      <c r="H290" s="536">
        <f t="shared" si="52"/>
        <v>1400</v>
      </c>
      <c r="I290" s="536">
        <f t="shared" si="53"/>
        <v>1400</v>
      </c>
      <c r="J290" s="536">
        <v>1400</v>
      </c>
      <c r="K290" s="536">
        <v>0</v>
      </c>
      <c r="L290" s="536">
        <v>0</v>
      </c>
      <c r="M290" s="536">
        <v>0</v>
      </c>
      <c r="N290" s="536">
        <v>0</v>
      </c>
      <c r="O290" s="536">
        <v>0</v>
      </c>
      <c r="P290" s="536">
        <v>0</v>
      </c>
      <c r="Q290" s="536">
        <f t="shared" si="54"/>
        <v>0</v>
      </c>
      <c r="R290" s="536">
        <v>0</v>
      </c>
      <c r="S290" s="536">
        <v>0</v>
      </c>
      <c r="T290" s="535">
        <v>0</v>
      </c>
    </row>
    <row r="291" spans="1:20" ht="13.5" customHeight="1">
      <c r="A291" s="569"/>
      <c r="B291" s="569"/>
      <c r="C291" s="510"/>
      <c r="D291" s="510" t="s">
        <v>22</v>
      </c>
      <c r="E291" s="570" t="s">
        <v>23</v>
      </c>
      <c r="F291" s="570"/>
      <c r="G291" s="534">
        <f t="shared" si="51"/>
        <v>70889</v>
      </c>
      <c r="H291" s="536">
        <f t="shared" si="52"/>
        <v>70889</v>
      </c>
      <c r="I291" s="536">
        <f t="shared" si="53"/>
        <v>70889</v>
      </c>
      <c r="J291" s="536">
        <v>0</v>
      </c>
      <c r="K291" s="536">
        <v>70889</v>
      </c>
      <c r="L291" s="536">
        <v>0</v>
      </c>
      <c r="M291" s="536">
        <v>0</v>
      </c>
      <c r="N291" s="536">
        <v>0</v>
      </c>
      <c r="O291" s="536">
        <v>0</v>
      </c>
      <c r="P291" s="536">
        <v>0</v>
      </c>
      <c r="Q291" s="536">
        <f t="shared" si="54"/>
        <v>0</v>
      </c>
      <c r="R291" s="536">
        <v>0</v>
      </c>
      <c r="S291" s="536">
        <v>0</v>
      </c>
      <c r="T291" s="535">
        <v>0</v>
      </c>
    </row>
    <row r="292" spans="1:20" ht="21.75" customHeight="1">
      <c r="A292" s="569"/>
      <c r="B292" s="569"/>
      <c r="C292" s="510"/>
      <c r="D292" s="510" t="s">
        <v>107</v>
      </c>
      <c r="E292" s="570" t="s">
        <v>108</v>
      </c>
      <c r="F292" s="570"/>
      <c r="G292" s="534">
        <f t="shared" si="51"/>
        <v>6500</v>
      </c>
      <c r="H292" s="536">
        <f t="shared" si="52"/>
        <v>6500</v>
      </c>
      <c r="I292" s="536">
        <f t="shared" si="53"/>
        <v>6500</v>
      </c>
      <c r="J292" s="536">
        <v>0</v>
      </c>
      <c r="K292" s="536">
        <v>6500</v>
      </c>
      <c r="L292" s="536">
        <v>0</v>
      </c>
      <c r="M292" s="536">
        <v>0</v>
      </c>
      <c r="N292" s="536">
        <v>0</v>
      </c>
      <c r="O292" s="536">
        <v>0</v>
      </c>
      <c r="P292" s="536">
        <v>0</v>
      </c>
      <c r="Q292" s="536">
        <f t="shared" si="54"/>
        <v>0</v>
      </c>
      <c r="R292" s="536">
        <v>0</v>
      </c>
      <c r="S292" s="536">
        <v>0</v>
      </c>
      <c r="T292" s="535">
        <v>0</v>
      </c>
    </row>
    <row r="293" spans="1:20" ht="17.25" customHeight="1">
      <c r="A293" s="569"/>
      <c r="B293" s="569"/>
      <c r="C293" s="510"/>
      <c r="D293" s="510" t="s">
        <v>24</v>
      </c>
      <c r="E293" s="570" t="s">
        <v>25</v>
      </c>
      <c r="F293" s="570"/>
      <c r="G293" s="534">
        <f t="shared" si="51"/>
        <v>197129</v>
      </c>
      <c r="H293" s="536">
        <f t="shared" si="52"/>
        <v>197129</v>
      </c>
      <c r="I293" s="536">
        <f t="shared" si="53"/>
        <v>197129</v>
      </c>
      <c r="J293" s="536">
        <v>0</v>
      </c>
      <c r="K293" s="536">
        <v>197129</v>
      </c>
      <c r="L293" s="536">
        <v>0</v>
      </c>
      <c r="M293" s="536">
        <v>0</v>
      </c>
      <c r="N293" s="536">
        <v>0</v>
      </c>
      <c r="O293" s="536">
        <v>0</v>
      </c>
      <c r="P293" s="536">
        <v>0</v>
      </c>
      <c r="Q293" s="536">
        <f t="shared" si="54"/>
        <v>0</v>
      </c>
      <c r="R293" s="536">
        <v>0</v>
      </c>
      <c r="S293" s="536">
        <v>0</v>
      </c>
      <c r="T293" s="535">
        <v>0</v>
      </c>
    </row>
    <row r="294" spans="1:20" ht="13.5" customHeight="1">
      <c r="A294" s="569"/>
      <c r="B294" s="569"/>
      <c r="C294" s="510"/>
      <c r="D294" s="510" t="s">
        <v>26</v>
      </c>
      <c r="E294" s="570" t="s">
        <v>27</v>
      </c>
      <c r="F294" s="570"/>
      <c r="G294" s="534">
        <f t="shared" si="51"/>
        <v>54292</v>
      </c>
      <c r="H294" s="536">
        <f t="shared" si="52"/>
        <v>54292</v>
      </c>
      <c r="I294" s="536">
        <f t="shared" si="53"/>
        <v>54292</v>
      </c>
      <c r="J294" s="536">
        <v>0</v>
      </c>
      <c r="K294" s="536">
        <v>54292</v>
      </c>
      <c r="L294" s="536">
        <v>0</v>
      </c>
      <c r="M294" s="536">
        <v>0</v>
      </c>
      <c r="N294" s="536">
        <v>0</v>
      </c>
      <c r="O294" s="536">
        <v>0</v>
      </c>
      <c r="P294" s="536">
        <v>0</v>
      </c>
      <c r="Q294" s="536">
        <f t="shared" si="54"/>
        <v>0</v>
      </c>
      <c r="R294" s="536">
        <v>0</v>
      </c>
      <c r="S294" s="536">
        <v>0</v>
      </c>
      <c r="T294" s="535">
        <v>0</v>
      </c>
    </row>
    <row r="295" spans="1:20" ht="13.5" customHeight="1">
      <c r="A295" s="569"/>
      <c r="B295" s="569"/>
      <c r="C295" s="510"/>
      <c r="D295" s="510" t="s">
        <v>28</v>
      </c>
      <c r="E295" s="570" t="s">
        <v>29</v>
      </c>
      <c r="F295" s="570"/>
      <c r="G295" s="534">
        <f t="shared" si="51"/>
        <v>3580</v>
      </c>
      <c r="H295" s="536">
        <f t="shared" si="52"/>
        <v>3580</v>
      </c>
      <c r="I295" s="536">
        <f t="shared" si="53"/>
        <v>3580</v>
      </c>
      <c r="J295" s="536">
        <v>0</v>
      </c>
      <c r="K295" s="536">
        <v>3580</v>
      </c>
      <c r="L295" s="536">
        <v>0</v>
      </c>
      <c r="M295" s="536">
        <v>0</v>
      </c>
      <c r="N295" s="536">
        <v>0</v>
      </c>
      <c r="O295" s="536">
        <v>0</v>
      </c>
      <c r="P295" s="536">
        <v>0</v>
      </c>
      <c r="Q295" s="536">
        <f t="shared" si="54"/>
        <v>0</v>
      </c>
      <c r="R295" s="536">
        <v>0</v>
      </c>
      <c r="S295" s="536">
        <v>0</v>
      </c>
      <c r="T295" s="535">
        <v>0</v>
      </c>
    </row>
    <row r="296" spans="1:20" ht="13.5" customHeight="1">
      <c r="A296" s="569"/>
      <c r="B296" s="569"/>
      <c r="C296" s="510"/>
      <c r="D296" s="510" t="s">
        <v>5</v>
      </c>
      <c r="E296" s="570" t="s">
        <v>6</v>
      </c>
      <c r="F296" s="570"/>
      <c r="G296" s="534">
        <f t="shared" si="51"/>
        <v>24100</v>
      </c>
      <c r="H296" s="536">
        <f t="shared" si="52"/>
        <v>24100</v>
      </c>
      <c r="I296" s="536">
        <f t="shared" si="53"/>
        <v>24100</v>
      </c>
      <c r="J296" s="536">
        <v>0</v>
      </c>
      <c r="K296" s="536">
        <v>24100</v>
      </c>
      <c r="L296" s="536">
        <v>0</v>
      </c>
      <c r="M296" s="536">
        <v>0</v>
      </c>
      <c r="N296" s="536">
        <v>0</v>
      </c>
      <c r="O296" s="536">
        <v>0</v>
      </c>
      <c r="P296" s="536">
        <v>0</v>
      </c>
      <c r="Q296" s="536">
        <f t="shared" si="54"/>
        <v>0</v>
      </c>
      <c r="R296" s="536">
        <v>0</v>
      </c>
      <c r="S296" s="536">
        <v>0</v>
      </c>
      <c r="T296" s="535">
        <v>0</v>
      </c>
    </row>
    <row r="297" spans="1:20" ht="23.25" customHeight="1">
      <c r="A297" s="569"/>
      <c r="B297" s="569"/>
      <c r="C297" s="510"/>
      <c r="D297" s="510" t="s">
        <v>30</v>
      </c>
      <c r="E297" s="570" t="s">
        <v>31</v>
      </c>
      <c r="F297" s="570"/>
      <c r="G297" s="534">
        <f t="shared" si="51"/>
        <v>5100</v>
      </c>
      <c r="H297" s="536">
        <f t="shared" si="52"/>
        <v>5100</v>
      </c>
      <c r="I297" s="536">
        <f t="shared" si="53"/>
        <v>5100</v>
      </c>
      <c r="J297" s="536">
        <v>0</v>
      </c>
      <c r="K297" s="536">
        <v>5100</v>
      </c>
      <c r="L297" s="536">
        <v>0</v>
      </c>
      <c r="M297" s="536">
        <v>0</v>
      </c>
      <c r="N297" s="536">
        <v>0</v>
      </c>
      <c r="O297" s="536">
        <v>0</v>
      </c>
      <c r="P297" s="536">
        <v>0</v>
      </c>
      <c r="Q297" s="536">
        <f t="shared" si="54"/>
        <v>0</v>
      </c>
      <c r="R297" s="536">
        <v>0</v>
      </c>
      <c r="S297" s="536">
        <v>0</v>
      </c>
      <c r="T297" s="535">
        <v>0</v>
      </c>
    </row>
    <row r="298" spans="1:20" ht="35.25" customHeight="1">
      <c r="A298" s="569"/>
      <c r="B298" s="569"/>
      <c r="C298" s="510"/>
      <c r="D298" s="510" t="s">
        <v>34</v>
      </c>
      <c r="E298" s="570" t="s">
        <v>35</v>
      </c>
      <c r="F298" s="570"/>
      <c r="G298" s="534">
        <f t="shared" si="51"/>
        <v>10200</v>
      </c>
      <c r="H298" s="536">
        <f t="shared" si="52"/>
        <v>10200</v>
      </c>
      <c r="I298" s="536">
        <f t="shared" si="53"/>
        <v>10200</v>
      </c>
      <c r="J298" s="536">
        <v>0</v>
      </c>
      <c r="K298" s="536">
        <v>10200</v>
      </c>
      <c r="L298" s="536">
        <v>0</v>
      </c>
      <c r="M298" s="536">
        <v>0</v>
      </c>
      <c r="N298" s="536">
        <v>0</v>
      </c>
      <c r="O298" s="536">
        <v>0</v>
      </c>
      <c r="P298" s="536">
        <v>0</v>
      </c>
      <c r="Q298" s="536">
        <f t="shared" si="54"/>
        <v>0</v>
      </c>
      <c r="R298" s="536">
        <v>0</v>
      </c>
      <c r="S298" s="536">
        <v>0</v>
      </c>
      <c r="T298" s="535">
        <v>0</v>
      </c>
    </row>
    <row r="299" spans="1:20" ht="15" customHeight="1">
      <c r="A299" s="569"/>
      <c r="B299" s="569"/>
      <c r="C299" s="510"/>
      <c r="D299" s="510" t="s">
        <v>38</v>
      </c>
      <c r="E299" s="570" t="s">
        <v>39</v>
      </c>
      <c r="F299" s="570"/>
      <c r="G299" s="534">
        <f t="shared" si="51"/>
        <v>1600</v>
      </c>
      <c r="H299" s="536">
        <f t="shared" si="52"/>
        <v>1600</v>
      </c>
      <c r="I299" s="536">
        <f t="shared" si="53"/>
        <v>1600</v>
      </c>
      <c r="J299" s="536">
        <v>0</v>
      </c>
      <c r="K299" s="536">
        <v>1600</v>
      </c>
      <c r="L299" s="536">
        <v>0</v>
      </c>
      <c r="M299" s="536">
        <v>0</v>
      </c>
      <c r="N299" s="536">
        <v>0</v>
      </c>
      <c r="O299" s="536">
        <v>0</v>
      </c>
      <c r="P299" s="536">
        <v>0</v>
      </c>
      <c r="Q299" s="536">
        <f t="shared" si="54"/>
        <v>0</v>
      </c>
      <c r="R299" s="536">
        <v>0</v>
      </c>
      <c r="S299" s="536">
        <v>0</v>
      </c>
      <c r="T299" s="535">
        <v>0</v>
      </c>
    </row>
    <row r="300" spans="1:20" ht="13.5" customHeight="1">
      <c r="A300" s="569"/>
      <c r="B300" s="569"/>
      <c r="C300" s="510"/>
      <c r="D300" s="510" t="s">
        <v>40</v>
      </c>
      <c r="E300" s="570" t="s">
        <v>41</v>
      </c>
      <c r="F300" s="570"/>
      <c r="G300" s="534">
        <f t="shared" si="51"/>
        <v>1400</v>
      </c>
      <c r="H300" s="536">
        <f t="shared" si="52"/>
        <v>1400</v>
      </c>
      <c r="I300" s="536">
        <f t="shared" si="53"/>
        <v>1400</v>
      </c>
      <c r="J300" s="536">
        <v>0</v>
      </c>
      <c r="K300" s="536">
        <v>1400</v>
      </c>
      <c r="L300" s="536">
        <v>0</v>
      </c>
      <c r="M300" s="536">
        <v>0</v>
      </c>
      <c r="N300" s="536">
        <v>0</v>
      </c>
      <c r="O300" s="536">
        <v>0</v>
      </c>
      <c r="P300" s="536">
        <v>0</v>
      </c>
      <c r="Q300" s="536">
        <f t="shared" si="54"/>
        <v>0</v>
      </c>
      <c r="R300" s="536">
        <v>0</v>
      </c>
      <c r="S300" s="536">
        <v>0</v>
      </c>
      <c r="T300" s="535">
        <v>0</v>
      </c>
    </row>
    <row r="301" spans="1:20" ht="24" customHeight="1">
      <c r="A301" s="569"/>
      <c r="B301" s="569"/>
      <c r="C301" s="510"/>
      <c r="D301" s="510" t="s">
        <v>17</v>
      </c>
      <c r="E301" s="570" t="s">
        <v>18</v>
      </c>
      <c r="F301" s="570"/>
      <c r="G301" s="534">
        <f t="shared" si="51"/>
        <v>302895</v>
      </c>
      <c r="H301" s="536">
        <f t="shared" si="52"/>
        <v>302895</v>
      </c>
      <c r="I301" s="536">
        <f t="shared" si="53"/>
        <v>302895</v>
      </c>
      <c r="J301" s="536">
        <v>0</v>
      </c>
      <c r="K301" s="536">
        <v>302895</v>
      </c>
      <c r="L301" s="536">
        <v>0</v>
      </c>
      <c r="M301" s="536">
        <v>0</v>
      </c>
      <c r="N301" s="536">
        <v>0</v>
      </c>
      <c r="O301" s="536">
        <v>0</v>
      </c>
      <c r="P301" s="536">
        <v>0</v>
      </c>
      <c r="Q301" s="536">
        <f t="shared" si="54"/>
        <v>0</v>
      </c>
      <c r="R301" s="536">
        <v>0</v>
      </c>
      <c r="S301" s="536">
        <v>0</v>
      </c>
      <c r="T301" s="535">
        <v>0</v>
      </c>
    </row>
    <row r="302" spans="1:20" ht="34.5" customHeight="1">
      <c r="A302" s="569"/>
      <c r="B302" s="569"/>
      <c r="C302" s="510"/>
      <c r="D302" s="510" t="s">
        <v>52</v>
      </c>
      <c r="E302" s="570" t="s">
        <v>53</v>
      </c>
      <c r="F302" s="570"/>
      <c r="G302" s="534">
        <f t="shared" si="51"/>
        <v>6800</v>
      </c>
      <c r="H302" s="536">
        <f t="shared" si="52"/>
        <v>6800</v>
      </c>
      <c r="I302" s="536">
        <f t="shared" si="53"/>
        <v>6800</v>
      </c>
      <c r="J302" s="536">
        <v>0</v>
      </c>
      <c r="K302" s="536">
        <v>6800</v>
      </c>
      <c r="L302" s="536">
        <v>0</v>
      </c>
      <c r="M302" s="536">
        <v>0</v>
      </c>
      <c r="N302" s="536">
        <v>0</v>
      </c>
      <c r="O302" s="536">
        <v>0</v>
      </c>
      <c r="P302" s="536">
        <v>0</v>
      </c>
      <c r="Q302" s="536">
        <f t="shared" si="54"/>
        <v>0</v>
      </c>
      <c r="R302" s="536">
        <v>0</v>
      </c>
      <c r="S302" s="536">
        <v>0</v>
      </c>
      <c r="T302" s="535">
        <v>0</v>
      </c>
    </row>
    <row r="303" spans="1:20" ht="33.75" customHeight="1">
      <c r="A303" s="569"/>
      <c r="B303" s="569"/>
      <c r="C303" s="510"/>
      <c r="D303" s="510" t="s">
        <v>54</v>
      </c>
      <c r="E303" s="570" t="s">
        <v>55</v>
      </c>
      <c r="F303" s="570"/>
      <c r="G303" s="534">
        <f t="shared" si="51"/>
        <v>2000</v>
      </c>
      <c r="H303" s="536">
        <f t="shared" si="52"/>
        <v>2000</v>
      </c>
      <c r="I303" s="536">
        <f t="shared" si="53"/>
        <v>2000</v>
      </c>
      <c r="J303" s="536">
        <v>0</v>
      </c>
      <c r="K303" s="536">
        <v>2000</v>
      </c>
      <c r="L303" s="536">
        <v>0</v>
      </c>
      <c r="M303" s="536">
        <v>0</v>
      </c>
      <c r="N303" s="536">
        <v>0</v>
      </c>
      <c r="O303" s="536">
        <v>0</v>
      </c>
      <c r="P303" s="536">
        <v>0</v>
      </c>
      <c r="Q303" s="536">
        <f t="shared" si="54"/>
        <v>0</v>
      </c>
      <c r="R303" s="536">
        <v>0</v>
      </c>
      <c r="S303" s="536">
        <v>0</v>
      </c>
      <c r="T303" s="535">
        <v>0</v>
      </c>
    </row>
    <row r="304" spans="1:20" ht="35.25" customHeight="1">
      <c r="A304" s="569"/>
      <c r="B304" s="569"/>
      <c r="C304" s="510"/>
      <c r="D304" s="510" t="s">
        <v>56</v>
      </c>
      <c r="E304" s="570" t="s">
        <v>57</v>
      </c>
      <c r="F304" s="570"/>
      <c r="G304" s="534">
        <f t="shared" si="51"/>
        <v>9500</v>
      </c>
      <c r="H304" s="536">
        <f t="shared" si="52"/>
        <v>9500</v>
      </c>
      <c r="I304" s="536">
        <f t="shared" si="53"/>
        <v>9500</v>
      </c>
      <c r="J304" s="536">
        <v>0</v>
      </c>
      <c r="K304" s="536">
        <v>9500</v>
      </c>
      <c r="L304" s="536">
        <v>0</v>
      </c>
      <c r="M304" s="536">
        <v>0</v>
      </c>
      <c r="N304" s="536">
        <v>0</v>
      </c>
      <c r="O304" s="536">
        <v>0</v>
      </c>
      <c r="P304" s="536">
        <v>0</v>
      </c>
      <c r="Q304" s="536">
        <f t="shared" si="54"/>
        <v>0</v>
      </c>
      <c r="R304" s="536">
        <v>0</v>
      </c>
      <c r="S304" s="536">
        <v>0</v>
      </c>
      <c r="T304" s="535">
        <v>0</v>
      </c>
    </row>
    <row r="305" spans="1:20" ht="23.25" customHeight="1">
      <c r="A305" s="569"/>
      <c r="B305" s="569"/>
      <c r="C305" s="510"/>
      <c r="D305" s="510" t="s">
        <v>60</v>
      </c>
      <c r="E305" s="570" t="s">
        <v>59</v>
      </c>
      <c r="F305" s="570"/>
      <c r="G305" s="534">
        <f t="shared" si="51"/>
        <v>2999080</v>
      </c>
      <c r="H305" s="536">
        <f t="shared" si="52"/>
        <v>0</v>
      </c>
      <c r="I305" s="536">
        <f t="shared" si="53"/>
        <v>0</v>
      </c>
      <c r="J305" s="536">
        <v>0</v>
      </c>
      <c r="K305" s="536">
        <v>0</v>
      </c>
      <c r="L305" s="536">
        <v>0</v>
      </c>
      <c r="M305" s="536">
        <v>0</v>
      </c>
      <c r="N305" s="536">
        <v>0</v>
      </c>
      <c r="O305" s="536">
        <v>0</v>
      </c>
      <c r="P305" s="536">
        <v>0</v>
      </c>
      <c r="Q305" s="536">
        <f t="shared" si="54"/>
        <v>2999080</v>
      </c>
      <c r="R305" s="536">
        <f>SUM(S305)</f>
        <v>2999080</v>
      </c>
      <c r="S305" s="536">
        <v>2999080</v>
      </c>
      <c r="T305" s="535">
        <v>0</v>
      </c>
    </row>
    <row r="306" spans="1:20" ht="24" customHeight="1">
      <c r="A306" s="569"/>
      <c r="B306" s="569"/>
      <c r="C306" s="510"/>
      <c r="D306" s="510" t="s">
        <v>61</v>
      </c>
      <c r="E306" s="570" t="s">
        <v>59</v>
      </c>
      <c r="F306" s="570"/>
      <c r="G306" s="534">
        <f t="shared" si="51"/>
        <v>5276990</v>
      </c>
      <c r="H306" s="536">
        <f t="shared" si="52"/>
        <v>0</v>
      </c>
      <c r="I306" s="536">
        <f t="shared" si="53"/>
        <v>0</v>
      </c>
      <c r="J306" s="536">
        <v>0</v>
      </c>
      <c r="K306" s="536">
        <v>0</v>
      </c>
      <c r="L306" s="536">
        <v>0</v>
      </c>
      <c r="M306" s="536">
        <v>0</v>
      </c>
      <c r="N306" s="536">
        <v>0</v>
      </c>
      <c r="O306" s="536">
        <v>0</v>
      </c>
      <c r="P306" s="536">
        <v>0</v>
      </c>
      <c r="Q306" s="536">
        <f t="shared" si="54"/>
        <v>5276990</v>
      </c>
      <c r="R306" s="536">
        <f>SUM(S306)</f>
        <v>5276990</v>
      </c>
      <c r="S306" s="536">
        <v>5276990</v>
      </c>
      <c r="T306" s="535">
        <v>0</v>
      </c>
    </row>
    <row r="307" spans="1:20" ht="13.5" customHeight="1">
      <c r="A307" s="569"/>
      <c r="B307" s="569"/>
      <c r="C307" s="539" t="s">
        <v>463</v>
      </c>
      <c r="D307" s="539"/>
      <c r="E307" s="571" t="s">
        <v>464</v>
      </c>
      <c r="F307" s="571"/>
      <c r="G307" s="542">
        <f>SUM(G308:G321)</f>
        <v>399330</v>
      </c>
      <c r="H307" s="542">
        <f>SUM(H308:H321)</f>
        <v>399330</v>
      </c>
      <c r="I307" s="542">
        <f>SUM(I308:I321)</f>
        <v>399330</v>
      </c>
      <c r="J307" s="542">
        <f>SUM(J308:J321)</f>
        <v>327020</v>
      </c>
      <c r="K307" s="542">
        <f aca="true" t="shared" si="56" ref="K307:T307">SUM(K308:K321)</f>
        <v>72310</v>
      </c>
      <c r="L307" s="542">
        <f t="shared" si="56"/>
        <v>0</v>
      </c>
      <c r="M307" s="542">
        <f t="shared" si="56"/>
        <v>0</v>
      </c>
      <c r="N307" s="542">
        <f t="shared" si="56"/>
        <v>0</v>
      </c>
      <c r="O307" s="542">
        <f t="shared" si="56"/>
        <v>0</v>
      </c>
      <c r="P307" s="542">
        <f t="shared" si="56"/>
        <v>0</v>
      </c>
      <c r="Q307" s="542">
        <f t="shared" si="56"/>
        <v>0</v>
      </c>
      <c r="R307" s="542">
        <f t="shared" si="56"/>
        <v>0</v>
      </c>
      <c r="S307" s="542">
        <f t="shared" si="56"/>
        <v>0</v>
      </c>
      <c r="T307" s="541">
        <f t="shared" si="56"/>
        <v>0</v>
      </c>
    </row>
    <row r="308" spans="1:20" ht="22.5" customHeight="1">
      <c r="A308" s="569"/>
      <c r="B308" s="569"/>
      <c r="C308" s="510"/>
      <c r="D308" s="510" t="s">
        <v>9</v>
      </c>
      <c r="E308" s="570" t="s">
        <v>10</v>
      </c>
      <c r="F308" s="570"/>
      <c r="G308" s="534">
        <f t="shared" si="51"/>
        <v>263620</v>
      </c>
      <c r="H308" s="536">
        <f t="shared" si="52"/>
        <v>263620</v>
      </c>
      <c r="I308" s="536">
        <f t="shared" si="53"/>
        <v>263620</v>
      </c>
      <c r="J308" s="536">
        <v>263620</v>
      </c>
      <c r="K308" s="536">
        <v>0</v>
      </c>
      <c r="L308" s="536">
        <v>0</v>
      </c>
      <c r="M308" s="536">
        <v>0</v>
      </c>
      <c r="N308" s="536">
        <v>0</v>
      </c>
      <c r="O308" s="536">
        <v>0</v>
      </c>
      <c r="P308" s="536">
        <v>0</v>
      </c>
      <c r="Q308" s="536">
        <f t="shared" si="54"/>
        <v>0</v>
      </c>
      <c r="R308" s="536">
        <v>0</v>
      </c>
      <c r="S308" s="536">
        <v>0</v>
      </c>
      <c r="T308" s="535">
        <v>0</v>
      </c>
    </row>
    <row r="309" spans="1:20" ht="21" customHeight="1">
      <c r="A309" s="569"/>
      <c r="B309" s="569"/>
      <c r="C309" s="510"/>
      <c r="D309" s="510" t="s">
        <v>11</v>
      </c>
      <c r="E309" s="570" t="s">
        <v>12</v>
      </c>
      <c r="F309" s="570"/>
      <c r="G309" s="534">
        <f t="shared" si="51"/>
        <v>19000</v>
      </c>
      <c r="H309" s="536">
        <f t="shared" si="52"/>
        <v>19000</v>
      </c>
      <c r="I309" s="536">
        <f t="shared" si="53"/>
        <v>19000</v>
      </c>
      <c r="J309" s="536">
        <v>19000</v>
      </c>
      <c r="K309" s="536">
        <v>0</v>
      </c>
      <c r="L309" s="536">
        <v>0</v>
      </c>
      <c r="M309" s="536">
        <v>0</v>
      </c>
      <c r="N309" s="536">
        <v>0</v>
      </c>
      <c r="O309" s="536">
        <v>0</v>
      </c>
      <c r="P309" s="536">
        <v>0</v>
      </c>
      <c r="Q309" s="536">
        <f t="shared" si="54"/>
        <v>0</v>
      </c>
      <c r="R309" s="536">
        <v>0</v>
      </c>
      <c r="S309" s="536">
        <v>0</v>
      </c>
      <c r="T309" s="535">
        <v>0</v>
      </c>
    </row>
    <row r="310" spans="1:20" ht="24" customHeight="1">
      <c r="A310" s="569"/>
      <c r="B310" s="569"/>
      <c r="C310" s="510"/>
      <c r="D310" s="510" t="s">
        <v>13</v>
      </c>
      <c r="E310" s="570" t="s">
        <v>14</v>
      </c>
      <c r="F310" s="570"/>
      <c r="G310" s="534">
        <f t="shared" si="51"/>
        <v>38400</v>
      </c>
      <c r="H310" s="536">
        <f t="shared" si="52"/>
        <v>38400</v>
      </c>
      <c r="I310" s="536">
        <f t="shared" si="53"/>
        <v>38400</v>
      </c>
      <c r="J310" s="536">
        <v>38400</v>
      </c>
      <c r="K310" s="536">
        <v>0</v>
      </c>
      <c r="L310" s="536">
        <v>0</v>
      </c>
      <c r="M310" s="536">
        <v>0</v>
      </c>
      <c r="N310" s="536">
        <v>0</v>
      </c>
      <c r="O310" s="536">
        <v>0</v>
      </c>
      <c r="P310" s="536">
        <v>0</v>
      </c>
      <c r="Q310" s="536">
        <f t="shared" si="54"/>
        <v>0</v>
      </c>
      <c r="R310" s="536">
        <v>0</v>
      </c>
      <c r="S310" s="536">
        <v>0</v>
      </c>
      <c r="T310" s="535">
        <v>0</v>
      </c>
    </row>
    <row r="311" spans="1:20" ht="13.5" customHeight="1">
      <c r="A311" s="569"/>
      <c r="B311" s="569"/>
      <c r="C311" s="510"/>
      <c r="D311" s="510" t="s">
        <v>15</v>
      </c>
      <c r="E311" s="570" t="s">
        <v>16</v>
      </c>
      <c r="F311" s="570"/>
      <c r="G311" s="534">
        <f t="shared" si="51"/>
        <v>6000</v>
      </c>
      <c r="H311" s="536">
        <f t="shared" si="52"/>
        <v>6000</v>
      </c>
      <c r="I311" s="536">
        <f t="shared" si="53"/>
        <v>6000</v>
      </c>
      <c r="J311" s="536">
        <v>6000</v>
      </c>
      <c r="K311" s="536">
        <v>0</v>
      </c>
      <c r="L311" s="536">
        <v>0</v>
      </c>
      <c r="M311" s="536">
        <v>0</v>
      </c>
      <c r="N311" s="536">
        <v>0</v>
      </c>
      <c r="O311" s="536">
        <v>0</v>
      </c>
      <c r="P311" s="536">
        <v>0</v>
      </c>
      <c r="Q311" s="536">
        <f t="shared" si="54"/>
        <v>0</v>
      </c>
      <c r="R311" s="536">
        <v>0</v>
      </c>
      <c r="S311" s="536">
        <v>0</v>
      </c>
      <c r="T311" s="535">
        <v>0</v>
      </c>
    </row>
    <row r="312" spans="1:20" ht="13.5" customHeight="1">
      <c r="A312" s="569"/>
      <c r="B312" s="569"/>
      <c r="C312" s="510"/>
      <c r="D312" s="510" t="s">
        <v>22</v>
      </c>
      <c r="E312" s="570" t="s">
        <v>23</v>
      </c>
      <c r="F312" s="570"/>
      <c r="G312" s="534">
        <f t="shared" si="51"/>
        <v>48000</v>
      </c>
      <c r="H312" s="536">
        <f t="shared" si="52"/>
        <v>48000</v>
      </c>
      <c r="I312" s="536">
        <f t="shared" si="53"/>
        <v>48000</v>
      </c>
      <c r="J312" s="536">
        <v>0</v>
      </c>
      <c r="K312" s="536">
        <v>48000</v>
      </c>
      <c r="L312" s="536">
        <v>0</v>
      </c>
      <c r="M312" s="536">
        <v>0</v>
      </c>
      <c r="N312" s="536">
        <v>0</v>
      </c>
      <c r="O312" s="536">
        <v>0</v>
      </c>
      <c r="P312" s="536">
        <v>0</v>
      </c>
      <c r="Q312" s="536">
        <f t="shared" si="54"/>
        <v>0</v>
      </c>
      <c r="R312" s="536">
        <v>0</v>
      </c>
      <c r="S312" s="536">
        <v>0</v>
      </c>
      <c r="T312" s="535">
        <v>0</v>
      </c>
    </row>
    <row r="313" spans="1:20" ht="13.5" customHeight="1">
      <c r="A313" s="569"/>
      <c r="B313" s="569"/>
      <c r="C313" s="510"/>
      <c r="D313" s="510" t="s">
        <v>24</v>
      </c>
      <c r="E313" s="570" t="s">
        <v>25</v>
      </c>
      <c r="F313" s="570"/>
      <c r="G313" s="534">
        <f t="shared" si="51"/>
        <v>4000</v>
      </c>
      <c r="H313" s="536">
        <f t="shared" si="52"/>
        <v>4000</v>
      </c>
      <c r="I313" s="536">
        <f t="shared" si="53"/>
        <v>4000</v>
      </c>
      <c r="J313" s="536">
        <v>0</v>
      </c>
      <c r="K313" s="536">
        <v>4000</v>
      </c>
      <c r="L313" s="536">
        <v>0</v>
      </c>
      <c r="M313" s="536">
        <v>0</v>
      </c>
      <c r="N313" s="536">
        <v>0</v>
      </c>
      <c r="O313" s="536">
        <v>0</v>
      </c>
      <c r="P313" s="536">
        <v>0</v>
      </c>
      <c r="Q313" s="536">
        <f t="shared" si="54"/>
        <v>0</v>
      </c>
      <c r="R313" s="536">
        <v>0</v>
      </c>
      <c r="S313" s="536">
        <v>0</v>
      </c>
      <c r="T313" s="535">
        <v>0</v>
      </c>
    </row>
    <row r="314" spans="1:20" ht="13.5" customHeight="1">
      <c r="A314" s="569"/>
      <c r="B314" s="569"/>
      <c r="C314" s="510"/>
      <c r="D314" s="510" t="s">
        <v>26</v>
      </c>
      <c r="E314" s="570" t="s">
        <v>27</v>
      </c>
      <c r="F314" s="570"/>
      <c r="G314" s="534">
        <f t="shared" si="51"/>
        <v>0</v>
      </c>
      <c r="H314" s="536">
        <f t="shared" si="52"/>
        <v>0</v>
      </c>
      <c r="I314" s="536">
        <f t="shared" si="53"/>
        <v>0</v>
      </c>
      <c r="J314" s="536">
        <v>0</v>
      </c>
      <c r="K314" s="536">
        <v>0</v>
      </c>
      <c r="L314" s="536">
        <v>0</v>
      </c>
      <c r="M314" s="536">
        <v>0</v>
      </c>
      <c r="N314" s="536">
        <v>0</v>
      </c>
      <c r="O314" s="536">
        <v>0</v>
      </c>
      <c r="P314" s="536">
        <v>0</v>
      </c>
      <c r="Q314" s="536">
        <f t="shared" si="54"/>
        <v>0</v>
      </c>
      <c r="R314" s="536">
        <v>0</v>
      </c>
      <c r="S314" s="536">
        <v>0</v>
      </c>
      <c r="T314" s="535">
        <v>0</v>
      </c>
    </row>
    <row r="315" spans="1:20" ht="13.5" customHeight="1">
      <c r="A315" s="569"/>
      <c r="B315" s="569"/>
      <c r="C315" s="510"/>
      <c r="D315" s="510" t="s">
        <v>5</v>
      </c>
      <c r="E315" s="570" t="s">
        <v>6</v>
      </c>
      <c r="F315" s="570"/>
      <c r="G315" s="534">
        <f t="shared" si="51"/>
        <v>0</v>
      </c>
      <c r="H315" s="536">
        <f t="shared" si="52"/>
        <v>0</v>
      </c>
      <c r="I315" s="536">
        <f t="shared" si="53"/>
        <v>0</v>
      </c>
      <c r="J315" s="536">
        <v>0</v>
      </c>
      <c r="K315" s="536">
        <v>0</v>
      </c>
      <c r="L315" s="536">
        <v>0</v>
      </c>
      <c r="M315" s="536">
        <v>0</v>
      </c>
      <c r="N315" s="536">
        <v>0</v>
      </c>
      <c r="O315" s="536">
        <v>0</v>
      </c>
      <c r="P315" s="536">
        <v>0</v>
      </c>
      <c r="Q315" s="536">
        <f t="shared" si="54"/>
        <v>0</v>
      </c>
      <c r="R315" s="536">
        <v>0</v>
      </c>
      <c r="S315" s="536">
        <v>0</v>
      </c>
      <c r="T315" s="535">
        <v>0</v>
      </c>
    </row>
    <row r="316" spans="1:20" ht="24" customHeight="1">
      <c r="A316" s="569"/>
      <c r="B316" s="569"/>
      <c r="C316" s="510"/>
      <c r="D316" s="510" t="s">
        <v>30</v>
      </c>
      <c r="E316" s="570" t="s">
        <v>31</v>
      </c>
      <c r="F316" s="570"/>
      <c r="G316" s="534">
        <f t="shared" si="51"/>
        <v>150</v>
      </c>
      <c r="H316" s="536">
        <f t="shared" si="52"/>
        <v>150</v>
      </c>
      <c r="I316" s="536">
        <f t="shared" si="53"/>
        <v>150</v>
      </c>
      <c r="J316" s="536">
        <v>0</v>
      </c>
      <c r="K316" s="536">
        <v>150</v>
      </c>
      <c r="L316" s="536">
        <v>0</v>
      </c>
      <c r="M316" s="536">
        <v>0</v>
      </c>
      <c r="N316" s="536">
        <v>0</v>
      </c>
      <c r="O316" s="536">
        <v>0</v>
      </c>
      <c r="P316" s="536">
        <v>0</v>
      </c>
      <c r="Q316" s="536">
        <f t="shared" si="54"/>
        <v>0</v>
      </c>
      <c r="R316" s="536">
        <v>0</v>
      </c>
      <c r="S316" s="536">
        <v>0</v>
      </c>
      <c r="T316" s="535">
        <v>0</v>
      </c>
    </row>
    <row r="317" spans="1:20" ht="33" customHeight="1">
      <c r="A317" s="569"/>
      <c r="B317" s="569"/>
      <c r="C317" s="510"/>
      <c r="D317" s="510" t="s">
        <v>34</v>
      </c>
      <c r="E317" s="570" t="s">
        <v>35</v>
      </c>
      <c r="F317" s="570"/>
      <c r="G317" s="534">
        <f t="shared" si="51"/>
        <v>700</v>
      </c>
      <c r="H317" s="536">
        <f t="shared" si="52"/>
        <v>700</v>
      </c>
      <c r="I317" s="536">
        <f t="shared" si="53"/>
        <v>700</v>
      </c>
      <c r="J317" s="536">
        <v>0</v>
      </c>
      <c r="K317" s="536">
        <v>700</v>
      </c>
      <c r="L317" s="536">
        <v>0</v>
      </c>
      <c r="M317" s="536">
        <v>0</v>
      </c>
      <c r="N317" s="536">
        <v>0</v>
      </c>
      <c r="O317" s="536">
        <v>0</v>
      </c>
      <c r="P317" s="536">
        <v>0</v>
      </c>
      <c r="Q317" s="536">
        <f t="shared" si="54"/>
        <v>0</v>
      </c>
      <c r="R317" s="536">
        <v>0</v>
      </c>
      <c r="S317" s="536">
        <v>0</v>
      </c>
      <c r="T317" s="535">
        <v>0</v>
      </c>
    </row>
    <row r="318" spans="1:20" ht="17.25" customHeight="1">
      <c r="A318" s="569"/>
      <c r="B318" s="569"/>
      <c r="C318" s="510"/>
      <c r="D318" s="510" t="s">
        <v>38</v>
      </c>
      <c r="E318" s="570" t="s">
        <v>39</v>
      </c>
      <c r="F318" s="570"/>
      <c r="G318" s="534">
        <f t="shared" si="51"/>
        <v>600</v>
      </c>
      <c r="H318" s="536">
        <f t="shared" si="52"/>
        <v>600</v>
      </c>
      <c r="I318" s="536">
        <f t="shared" si="53"/>
        <v>600</v>
      </c>
      <c r="J318" s="536">
        <v>0</v>
      </c>
      <c r="K318" s="536">
        <v>600</v>
      </c>
      <c r="L318" s="536">
        <v>0</v>
      </c>
      <c r="M318" s="536">
        <v>0</v>
      </c>
      <c r="N318" s="536">
        <v>0</v>
      </c>
      <c r="O318" s="536">
        <v>0</v>
      </c>
      <c r="P318" s="536">
        <v>0</v>
      </c>
      <c r="Q318" s="536">
        <f t="shared" si="54"/>
        <v>0</v>
      </c>
      <c r="R318" s="536">
        <v>0</v>
      </c>
      <c r="S318" s="536">
        <v>0</v>
      </c>
      <c r="T318" s="535">
        <v>0</v>
      </c>
    </row>
    <row r="319" spans="1:20" ht="13.5" customHeight="1">
      <c r="A319" s="569"/>
      <c r="B319" s="569"/>
      <c r="C319" s="510"/>
      <c r="D319" s="510" t="s">
        <v>40</v>
      </c>
      <c r="E319" s="570" t="s">
        <v>41</v>
      </c>
      <c r="F319" s="570"/>
      <c r="G319" s="534">
        <f t="shared" si="51"/>
        <v>2500</v>
      </c>
      <c r="H319" s="536">
        <f t="shared" si="52"/>
        <v>2500</v>
      </c>
      <c r="I319" s="536">
        <f t="shared" si="53"/>
        <v>2500</v>
      </c>
      <c r="J319" s="536">
        <v>0</v>
      </c>
      <c r="K319" s="536">
        <v>2500</v>
      </c>
      <c r="L319" s="536">
        <v>0</v>
      </c>
      <c r="M319" s="536">
        <v>0</v>
      </c>
      <c r="N319" s="536">
        <v>0</v>
      </c>
      <c r="O319" s="536">
        <v>0</v>
      </c>
      <c r="P319" s="536">
        <v>0</v>
      </c>
      <c r="Q319" s="536">
        <f t="shared" si="54"/>
        <v>0</v>
      </c>
      <c r="R319" s="536">
        <v>0</v>
      </c>
      <c r="S319" s="536">
        <v>0</v>
      </c>
      <c r="T319" s="535">
        <v>0</v>
      </c>
    </row>
    <row r="320" spans="1:20" ht="22.5" customHeight="1">
      <c r="A320" s="569"/>
      <c r="B320" s="569"/>
      <c r="C320" s="510"/>
      <c r="D320" s="510" t="s">
        <v>17</v>
      </c>
      <c r="E320" s="570" t="s">
        <v>18</v>
      </c>
      <c r="F320" s="570"/>
      <c r="G320" s="534">
        <f t="shared" si="51"/>
        <v>15100</v>
      </c>
      <c r="H320" s="536">
        <f t="shared" si="52"/>
        <v>15100</v>
      </c>
      <c r="I320" s="536">
        <f t="shared" si="53"/>
        <v>15100</v>
      </c>
      <c r="J320" s="536">
        <v>0</v>
      </c>
      <c r="K320" s="536">
        <v>15100</v>
      </c>
      <c r="L320" s="536">
        <v>0</v>
      </c>
      <c r="M320" s="536">
        <v>0</v>
      </c>
      <c r="N320" s="536">
        <v>0</v>
      </c>
      <c r="O320" s="536">
        <v>0</v>
      </c>
      <c r="P320" s="536">
        <v>0</v>
      </c>
      <c r="Q320" s="536">
        <f t="shared" si="54"/>
        <v>0</v>
      </c>
      <c r="R320" s="536">
        <v>0</v>
      </c>
      <c r="S320" s="536">
        <v>0</v>
      </c>
      <c r="T320" s="535">
        <v>0</v>
      </c>
    </row>
    <row r="321" spans="1:20" ht="24.75" customHeight="1">
      <c r="A321" s="569"/>
      <c r="B321" s="569"/>
      <c r="C321" s="510"/>
      <c r="D321" s="510" t="s">
        <v>52</v>
      </c>
      <c r="E321" s="570" t="s">
        <v>53</v>
      </c>
      <c r="F321" s="570"/>
      <c r="G321" s="534">
        <f t="shared" si="51"/>
        <v>1260</v>
      </c>
      <c r="H321" s="536">
        <f t="shared" si="52"/>
        <v>1260</v>
      </c>
      <c r="I321" s="536">
        <f t="shared" si="53"/>
        <v>1260</v>
      </c>
      <c r="J321" s="536">
        <v>0</v>
      </c>
      <c r="K321" s="536">
        <v>1260</v>
      </c>
      <c r="L321" s="536">
        <v>0</v>
      </c>
      <c r="M321" s="536">
        <v>0</v>
      </c>
      <c r="N321" s="536">
        <v>0</v>
      </c>
      <c r="O321" s="536">
        <v>0</v>
      </c>
      <c r="P321" s="536">
        <v>0</v>
      </c>
      <c r="Q321" s="536">
        <f t="shared" si="54"/>
        <v>0</v>
      </c>
      <c r="R321" s="536">
        <v>0</v>
      </c>
      <c r="S321" s="536">
        <v>0</v>
      </c>
      <c r="T321" s="535">
        <v>0</v>
      </c>
    </row>
    <row r="322" spans="1:20" ht="17.25" customHeight="1">
      <c r="A322" s="569"/>
      <c r="B322" s="569"/>
      <c r="C322" s="539" t="s">
        <v>465</v>
      </c>
      <c r="D322" s="539"/>
      <c r="E322" s="571" t="s">
        <v>466</v>
      </c>
      <c r="F322" s="571"/>
      <c r="G322" s="542">
        <f>SUM(G323:G338)</f>
        <v>328554</v>
      </c>
      <c r="H322" s="542">
        <f>SUM(H323:H338)</f>
        <v>328554</v>
      </c>
      <c r="I322" s="542">
        <f>SUM(I323:I338)</f>
        <v>328554</v>
      </c>
      <c r="J322" s="542">
        <f>SUM(J323:J338)</f>
        <v>287736</v>
      </c>
      <c r="K322" s="542">
        <f aca="true" t="shared" si="57" ref="K322:T322">SUM(K323:K338)</f>
        <v>40818</v>
      </c>
      <c r="L322" s="542">
        <f t="shared" si="57"/>
        <v>0</v>
      </c>
      <c r="M322" s="542">
        <f t="shared" si="57"/>
        <v>0</v>
      </c>
      <c r="N322" s="542">
        <f t="shared" si="57"/>
        <v>0</v>
      </c>
      <c r="O322" s="542">
        <f t="shared" si="57"/>
        <v>0</v>
      </c>
      <c r="P322" s="542">
        <f t="shared" si="57"/>
        <v>0</v>
      </c>
      <c r="Q322" s="542">
        <f t="shared" si="57"/>
        <v>0</v>
      </c>
      <c r="R322" s="542">
        <f t="shared" si="57"/>
        <v>0</v>
      </c>
      <c r="S322" s="542">
        <f t="shared" si="57"/>
        <v>0</v>
      </c>
      <c r="T322" s="541">
        <f t="shared" si="57"/>
        <v>0</v>
      </c>
    </row>
    <row r="323" spans="1:20" ht="21" customHeight="1">
      <c r="A323" s="569"/>
      <c r="B323" s="569"/>
      <c r="C323" s="510"/>
      <c r="D323" s="510" t="s">
        <v>9</v>
      </c>
      <c r="E323" s="570" t="s">
        <v>10</v>
      </c>
      <c r="F323" s="570"/>
      <c r="G323" s="534">
        <f t="shared" si="51"/>
        <v>227140</v>
      </c>
      <c r="H323" s="536">
        <f t="shared" si="52"/>
        <v>227140</v>
      </c>
      <c r="I323" s="536">
        <f t="shared" si="53"/>
        <v>227140</v>
      </c>
      <c r="J323" s="536">
        <v>227140</v>
      </c>
      <c r="K323" s="536">
        <v>0</v>
      </c>
      <c r="L323" s="536">
        <v>0</v>
      </c>
      <c r="M323" s="536">
        <v>0</v>
      </c>
      <c r="N323" s="536">
        <v>0</v>
      </c>
      <c r="O323" s="536">
        <v>0</v>
      </c>
      <c r="P323" s="536">
        <v>0</v>
      </c>
      <c r="Q323" s="536">
        <f t="shared" si="54"/>
        <v>0</v>
      </c>
      <c r="R323" s="536">
        <v>0</v>
      </c>
      <c r="S323" s="536">
        <v>0</v>
      </c>
      <c r="T323" s="535">
        <v>0</v>
      </c>
    </row>
    <row r="324" spans="1:20" ht="24" customHeight="1">
      <c r="A324" s="569"/>
      <c r="B324" s="569"/>
      <c r="C324" s="510"/>
      <c r="D324" s="510" t="s">
        <v>11</v>
      </c>
      <c r="E324" s="570" t="s">
        <v>12</v>
      </c>
      <c r="F324" s="570"/>
      <c r="G324" s="534">
        <f t="shared" si="51"/>
        <v>17451</v>
      </c>
      <c r="H324" s="536">
        <f t="shared" si="52"/>
        <v>17451</v>
      </c>
      <c r="I324" s="536">
        <f t="shared" si="53"/>
        <v>17451</v>
      </c>
      <c r="J324" s="536">
        <v>17451</v>
      </c>
      <c r="K324" s="536">
        <v>0</v>
      </c>
      <c r="L324" s="536">
        <v>0</v>
      </c>
      <c r="M324" s="536">
        <v>0</v>
      </c>
      <c r="N324" s="536">
        <v>0</v>
      </c>
      <c r="O324" s="536">
        <v>0</v>
      </c>
      <c r="P324" s="536">
        <v>0</v>
      </c>
      <c r="Q324" s="536">
        <f t="shared" si="54"/>
        <v>0</v>
      </c>
      <c r="R324" s="536">
        <v>0</v>
      </c>
      <c r="S324" s="536">
        <v>0</v>
      </c>
      <c r="T324" s="535">
        <v>0</v>
      </c>
    </row>
    <row r="325" spans="1:20" ht="24" customHeight="1">
      <c r="A325" s="569"/>
      <c r="B325" s="569"/>
      <c r="C325" s="510"/>
      <c r="D325" s="510" t="s">
        <v>13</v>
      </c>
      <c r="E325" s="570" t="s">
        <v>14</v>
      </c>
      <c r="F325" s="570"/>
      <c r="G325" s="534">
        <f t="shared" si="51"/>
        <v>37153</v>
      </c>
      <c r="H325" s="536">
        <f t="shared" si="52"/>
        <v>37153</v>
      </c>
      <c r="I325" s="536">
        <f t="shared" si="53"/>
        <v>37153</v>
      </c>
      <c r="J325" s="536">
        <v>37153</v>
      </c>
      <c r="K325" s="536">
        <v>0</v>
      </c>
      <c r="L325" s="536">
        <v>0</v>
      </c>
      <c r="M325" s="536">
        <v>0</v>
      </c>
      <c r="N325" s="536">
        <v>0</v>
      </c>
      <c r="O325" s="536">
        <v>0</v>
      </c>
      <c r="P325" s="536">
        <v>0</v>
      </c>
      <c r="Q325" s="536">
        <f t="shared" si="54"/>
        <v>0</v>
      </c>
      <c r="R325" s="536">
        <v>0</v>
      </c>
      <c r="S325" s="536">
        <v>0</v>
      </c>
      <c r="T325" s="535">
        <v>0</v>
      </c>
    </row>
    <row r="326" spans="1:20" ht="13.5" customHeight="1">
      <c r="A326" s="569"/>
      <c r="B326" s="569"/>
      <c r="C326" s="510"/>
      <c r="D326" s="510" t="s">
        <v>15</v>
      </c>
      <c r="E326" s="570" t="s">
        <v>16</v>
      </c>
      <c r="F326" s="570"/>
      <c r="G326" s="534">
        <f t="shared" si="51"/>
        <v>5992</v>
      </c>
      <c r="H326" s="536">
        <f t="shared" si="52"/>
        <v>5992</v>
      </c>
      <c r="I326" s="536">
        <f t="shared" si="53"/>
        <v>5992</v>
      </c>
      <c r="J326" s="536">
        <v>5992</v>
      </c>
      <c r="K326" s="536">
        <v>0</v>
      </c>
      <c r="L326" s="536">
        <v>0</v>
      </c>
      <c r="M326" s="536">
        <v>0</v>
      </c>
      <c r="N326" s="536">
        <v>0</v>
      </c>
      <c r="O326" s="536">
        <v>0</v>
      </c>
      <c r="P326" s="536">
        <v>0</v>
      </c>
      <c r="Q326" s="536">
        <f t="shared" si="54"/>
        <v>0</v>
      </c>
      <c r="R326" s="536">
        <v>0</v>
      </c>
      <c r="S326" s="536">
        <v>0</v>
      </c>
      <c r="T326" s="535">
        <v>0</v>
      </c>
    </row>
    <row r="327" spans="1:20" ht="13.5" customHeight="1">
      <c r="A327" s="569"/>
      <c r="B327" s="569"/>
      <c r="C327" s="510"/>
      <c r="D327" s="510" t="s">
        <v>22</v>
      </c>
      <c r="E327" s="570" t="s">
        <v>23</v>
      </c>
      <c r="F327" s="570"/>
      <c r="G327" s="534">
        <f t="shared" si="51"/>
        <v>2788</v>
      </c>
      <c r="H327" s="536">
        <f t="shared" si="52"/>
        <v>2788</v>
      </c>
      <c r="I327" s="536">
        <f t="shared" si="53"/>
        <v>2788</v>
      </c>
      <c r="J327" s="536">
        <v>0</v>
      </c>
      <c r="K327" s="536">
        <v>2788</v>
      </c>
      <c r="L327" s="536">
        <v>0</v>
      </c>
      <c r="M327" s="536">
        <v>0</v>
      </c>
      <c r="N327" s="536">
        <v>0</v>
      </c>
      <c r="O327" s="536">
        <v>0</v>
      </c>
      <c r="P327" s="536">
        <v>0</v>
      </c>
      <c r="Q327" s="536">
        <f t="shared" si="54"/>
        <v>0</v>
      </c>
      <c r="R327" s="536">
        <v>0</v>
      </c>
      <c r="S327" s="536">
        <v>0</v>
      </c>
      <c r="T327" s="535">
        <v>0</v>
      </c>
    </row>
    <row r="328" spans="1:20" ht="21.75" customHeight="1">
      <c r="A328" s="569"/>
      <c r="B328" s="569"/>
      <c r="C328" s="510"/>
      <c r="D328" s="510" t="s">
        <v>107</v>
      </c>
      <c r="E328" s="570" t="s">
        <v>108</v>
      </c>
      <c r="F328" s="570"/>
      <c r="G328" s="534">
        <f t="shared" si="51"/>
        <v>423</v>
      </c>
      <c r="H328" s="536">
        <f t="shared" si="52"/>
        <v>423</v>
      </c>
      <c r="I328" s="536">
        <f t="shared" si="53"/>
        <v>423</v>
      </c>
      <c r="J328" s="536">
        <v>0</v>
      </c>
      <c r="K328" s="536">
        <v>423</v>
      </c>
      <c r="L328" s="536">
        <v>0</v>
      </c>
      <c r="M328" s="536">
        <v>0</v>
      </c>
      <c r="N328" s="536">
        <v>0</v>
      </c>
      <c r="O328" s="536">
        <v>0</v>
      </c>
      <c r="P328" s="536">
        <v>0</v>
      </c>
      <c r="Q328" s="536">
        <f t="shared" si="54"/>
        <v>0</v>
      </c>
      <c r="R328" s="536">
        <v>0</v>
      </c>
      <c r="S328" s="536">
        <v>0</v>
      </c>
      <c r="T328" s="535">
        <v>0</v>
      </c>
    </row>
    <row r="329" spans="1:20" ht="17.25" customHeight="1">
      <c r="A329" s="569"/>
      <c r="B329" s="569"/>
      <c r="C329" s="510"/>
      <c r="D329" s="510" t="s">
        <v>24</v>
      </c>
      <c r="E329" s="570" t="s">
        <v>25</v>
      </c>
      <c r="F329" s="570"/>
      <c r="G329" s="534">
        <f t="shared" si="51"/>
        <v>15470</v>
      </c>
      <c r="H329" s="536">
        <f t="shared" si="52"/>
        <v>15470</v>
      </c>
      <c r="I329" s="536">
        <f t="shared" si="53"/>
        <v>15470</v>
      </c>
      <c r="J329" s="536">
        <v>0</v>
      </c>
      <c r="K329" s="536">
        <v>15470</v>
      </c>
      <c r="L329" s="536">
        <v>0</v>
      </c>
      <c r="M329" s="536">
        <v>0</v>
      </c>
      <c r="N329" s="536">
        <v>0</v>
      </c>
      <c r="O329" s="536">
        <v>0</v>
      </c>
      <c r="P329" s="536">
        <v>0</v>
      </c>
      <c r="Q329" s="536">
        <f t="shared" si="54"/>
        <v>0</v>
      </c>
      <c r="R329" s="536">
        <v>0</v>
      </c>
      <c r="S329" s="536">
        <v>0</v>
      </c>
      <c r="T329" s="535">
        <v>0</v>
      </c>
    </row>
    <row r="330" spans="1:20" ht="13.5" customHeight="1">
      <c r="A330" s="569"/>
      <c r="B330" s="569"/>
      <c r="C330" s="510"/>
      <c r="D330" s="510" t="s">
        <v>26</v>
      </c>
      <c r="E330" s="570" t="s">
        <v>27</v>
      </c>
      <c r="F330" s="570"/>
      <c r="G330" s="534">
        <f t="shared" si="51"/>
        <v>1613</v>
      </c>
      <c r="H330" s="536">
        <f t="shared" si="52"/>
        <v>1613</v>
      </c>
      <c r="I330" s="536">
        <f t="shared" si="53"/>
        <v>1613</v>
      </c>
      <c r="J330" s="536">
        <v>0</v>
      </c>
      <c r="K330" s="536">
        <v>1613</v>
      </c>
      <c r="L330" s="536">
        <v>0</v>
      </c>
      <c r="M330" s="536">
        <v>0</v>
      </c>
      <c r="N330" s="536">
        <v>0</v>
      </c>
      <c r="O330" s="536">
        <v>0</v>
      </c>
      <c r="P330" s="536">
        <v>0</v>
      </c>
      <c r="Q330" s="536">
        <f t="shared" si="54"/>
        <v>0</v>
      </c>
      <c r="R330" s="536">
        <v>0</v>
      </c>
      <c r="S330" s="536">
        <v>0</v>
      </c>
      <c r="T330" s="535">
        <v>0</v>
      </c>
    </row>
    <row r="331" spans="1:20" ht="13.5" customHeight="1">
      <c r="A331" s="569"/>
      <c r="B331" s="569"/>
      <c r="C331" s="510"/>
      <c r="D331" s="510" t="s">
        <v>28</v>
      </c>
      <c r="E331" s="570" t="s">
        <v>29</v>
      </c>
      <c r="F331" s="570"/>
      <c r="G331" s="534">
        <f t="shared" si="51"/>
        <v>372</v>
      </c>
      <c r="H331" s="536">
        <f t="shared" si="52"/>
        <v>372</v>
      </c>
      <c r="I331" s="536">
        <f t="shared" si="53"/>
        <v>372</v>
      </c>
      <c r="J331" s="536">
        <v>0</v>
      </c>
      <c r="K331" s="536">
        <v>372</v>
      </c>
      <c r="L331" s="536">
        <v>0</v>
      </c>
      <c r="M331" s="536">
        <v>0</v>
      </c>
      <c r="N331" s="536">
        <v>0</v>
      </c>
      <c r="O331" s="536">
        <v>0</v>
      </c>
      <c r="P331" s="536">
        <v>0</v>
      </c>
      <c r="Q331" s="536">
        <f t="shared" si="54"/>
        <v>0</v>
      </c>
      <c r="R331" s="536">
        <v>0</v>
      </c>
      <c r="S331" s="536">
        <v>0</v>
      </c>
      <c r="T331" s="535">
        <v>0</v>
      </c>
    </row>
    <row r="332" spans="1:20" ht="13.5" customHeight="1">
      <c r="A332" s="569"/>
      <c r="B332" s="569"/>
      <c r="C332" s="510"/>
      <c r="D332" s="510" t="s">
        <v>5</v>
      </c>
      <c r="E332" s="570" t="s">
        <v>6</v>
      </c>
      <c r="F332" s="570"/>
      <c r="G332" s="534">
        <f t="shared" si="51"/>
        <v>1953</v>
      </c>
      <c r="H332" s="536">
        <f t="shared" si="52"/>
        <v>1953</v>
      </c>
      <c r="I332" s="536">
        <f t="shared" si="53"/>
        <v>1953</v>
      </c>
      <c r="J332" s="536">
        <v>0</v>
      </c>
      <c r="K332" s="536">
        <v>1953</v>
      </c>
      <c r="L332" s="536">
        <v>0</v>
      </c>
      <c r="M332" s="536">
        <v>0</v>
      </c>
      <c r="N332" s="536">
        <v>0</v>
      </c>
      <c r="O332" s="536">
        <v>0</v>
      </c>
      <c r="P332" s="536">
        <v>0</v>
      </c>
      <c r="Q332" s="536">
        <f t="shared" si="54"/>
        <v>0</v>
      </c>
      <c r="R332" s="536">
        <v>0</v>
      </c>
      <c r="S332" s="536">
        <v>0</v>
      </c>
      <c r="T332" s="535">
        <v>0</v>
      </c>
    </row>
    <row r="333" spans="1:20" ht="33.75" customHeight="1">
      <c r="A333" s="569"/>
      <c r="B333" s="569"/>
      <c r="C333" s="510"/>
      <c r="D333" s="510" t="s">
        <v>34</v>
      </c>
      <c r="E333" s="570" t="s">
        <v>35</v>
      </c>
      <c r="F333" s="570"/>
      <c r="G333" s="534">
        <f t="shared" si="51"/>
        <v>677</v>
      </c>
      <c r="H333" s="536">
        <f t="shared" si="52"/>
        <v>677</v>
      </c>
      <c r="I333" s="536">
        <f t="shared" si="53"/>
        <v>677</v>
      </c>
      <c r="J333" s="536">
        <v>0</v>
      </c>
      <c r="K333" s="536">
        <v>677</v>
      </c>
      <c r="L333" s="536">
        <v>0</v>
      </c>
      <c r="M333" s="536">
        <v>0</v>
      </c>
      <c r="N333" s="536">
        <v>0</v>
      </c>
      <c r="O333" s="536">
        <v>0</v>
      </c>
      <c r="P333" s="536">
        <v>0</v>
      </c>
      <c r="Q333" s="536">
        <f t="shared" si="54"/>
        <v>0</v>
      </c>
      <c r="R333" s="536">
        <v>0</v>
      </c>
      <c r="S333" s="536">
        <v>0</v>
      </c>
      <c r="T333" s="535">
        <v>0</v>
      </c>
    </row>
    <row r="334" spans="1:20" ht="17.25" customHeight="1">
      <c r="A334" s="569"/>
      <c r="B334" s="569"/>
      <c r="C334" s="510"/>
      <c r="D334" s="510" t="s">
        <v>38</v>
      </c>
      <c r="E334" s="570" t="s">
        <v>39</v>
      </c>
      <c r="F334" s="570"/>
      <c r="G334" s="534">
        <f t="shared" si="51"/>
        <v>170</v>
      </c>
      <c r="H334" s="536">
        <f t="shared" si="52"/>
        <v>170</v>
      </c>
      <c r="I334" s="536">
        <f t="shared" si="53"/>
        <v>170</v>
      </c>
      <c r="J334" s="536">
        <v>0</v>
      </c>
      <c r="K334" s="536">
        <v>170</v>
      </c>
      <c r="L334" s="536">
        <v>0</v>
      </c>
      <c r="M334" s="536">
        <v>0</v>
      </c>
      <c r="N334" s="536">
        <v>0</v>
      </c>
      <c r="O334" s="536">
        <v>0</v>
      </c>
      <c r="P334" s="536">
        <v>0</v>
      </c>
      <c r="Q334" s="536">
        <f t="shared" si="54"/>
        <v>0</v>
      </c>
      <c r="R334" s="536">
        <v>0</v>
      </c>
      <c r="S334" s="536">
        <v>0</v>
      </c>
      <c r="T334" s="535">
        <v>0</v>
      </c>
    </row>
    <row r="335" spans="1:20" ht="24" customHeight="1">
      <c r="A335" s="569"/>
      <c r="B335" s="569"/>
      <c r="C335" s="510"/>
      <c r="D335" s="510" t="s">
        <v>17</v>
      </c>
      <c r="E335" s="570" t="s">
        <v>18</v>
      </c>
      <c r="F335" s="570"/>
      <c r="G335" s="534">
        <f t="shared" si="51"/>
        <v>16250</v>
      </c>
      <c r="H335" s="536">
        <f t="shared" si="52"/>
        <v>16250</v>
      </c>
      <c r="I335" s="536">
        <f t="shared" si="53"/>
        <v>16250</v>
      </c>
      <c r="J335" s="536">
        <v>0</v>
      </c>
      <c r="K335" s="536">
        <v>16250</v>
      </c>
      <c r="L335" s="536">
        <v>0</v>
      </c>
      <c r="M335" s="536">
        <v>0</v>
      </c>
      <c r="N335" s="536">
        <v>0</v>
      </c>
      <c r="O335" s="536">
        <v>0</v>
      </c>
      <c r="P335" s="536">
        <v>0</v>
      </c>
      <c r="Q335" s="536">
        <f t="shared" si="54"/>
        <v>0</v>
      </c>
      <c r="R335" s="536">
        <v>0</v>
      </c>
      <c r="S335" s="536">
        <v>0</v>
      </c>
      <c r="T335" s="535">
        <v>0</v>
      </c>
    </row>
    <row r="336" spans="1:20" ht="34.5" customHeight="1">
      <c r="A336" s="569"/>
      <c r="B336" s="569"/>
      <c r="C336" s="510"/>
      <c r="D336" s="510" t="s">
        <v>52</v>
      </c>
      <c r="E336" s="570" t="s">
        <v>53</v>
      </c>
      <c r="F336" s="570"/>
      <c r="G336" s="534">
        <f t="shared" si="51"/>
        <v>340</v>
      </c>
      <c r="H336" s="536">
        <f t="shared" si="52"/>
        <v>340</v>
      </c>
      <c r="I336" s="536">
        <f t="shared" si="53"/>
        <v>340</v>
      </c>
      <c r="J336" s="536">
        <v>0</v>
      </c>
      <c r="K336" s="536">
        <v>340</v>
      </c>
      <c r="L336" s="536">
        <v>0</v>
      </c>
      <c r="M336" s="536">
        <v>0</v>
      </c>
      <c r="N336" s="536">
        <v>0</v>
      </c>
      <c r="O336" s="536">
        <v>0</v>
      </c>
      <c r="P336" s="536">
        <v>0</v>
      </c>
      <c r="Q336" s="536">
        <f t="shared" si="54"/>
        <v>0</v>
      </c>
      <c r="R336" s="536">
        <v>0</v>
      </c>
      <c r="S336" s="536">
        <v>0</v>
      </c>
      <c r="T336" s="535">
        <v>0</v>
      </c>
    </row>
    <row r="337" spans="1:20" ht="35.25" customHeight="1">
      <c r="A337" s="569"/>
      <c r="B337" s="569"/>
      <c r="C337" s="510"/>
      <c r="D337" s="510" t="s">
        <v>54</v>
      </c>
      <c r="E337" s="570" t="s">
        <v>55</v>
      </c>
      <c r="F337" s="570"/>
      <c r="G337" s="534">
        <f t="shared" si="51"/>
        <v>254</v>
      </c>
      <c r="H337" s="536">
        <f t="shared" si="52"/>
        <v>254</v>
      </c>
      <c r="I337" s="536">
        <f t="shared" si="53"/>
        <v>254</v>
      </c>
      <c r="J337" s="536">
        <v>0</v>
      </c>
      <c r="K337" s="536">
        <v>254</v>
      </c>
      <c r="L337" s="536">
        <v>0</v>
      </c>
      <c r="M337" s="536">
        <v>0</v>
      </c>
      <c r="N337" s="536">
        <v>0</v>
      </c>
      <c r="O337" s="536">
        <v>0</v>
      </c>
      <c r="P337" s="536">
        <v>0</v>
      </c>
      <c r="Q337" s="536">
        <f t="shared" si="54"/>
        <v>0</v>
      </c>
      <c r="R337" s="536">
        <v>0</v>
      </c>
      <c r="S337" s="536">
        <v>0</v>
      </c>
      <c r="T337" s="535">
        <v>0</v>
      </c>
    </row>
    <row r="338" spans="1:20" ht="33.75" customHeight="1">
      <c r="A338" s="569"/>
      <c r="B338" s="569"/>
      <c r="C338" s="510"/>
      <c r="D338" s="510" t="s">
        <v>56</v>
      </c>
      <c r="E338" s="570" t="s">
        <v>57</v>
      </c>
      <c r="F338" s="570"/>
      <c r="G338" s="534">
        <f t="shared" si="51"/>
        <v>508</v>
      </c>
      <c r="H338" s="536">
        <f t="shared" si="52"/>
        <v>508</v>
      </c>
      <c r="I338" s="536">
        <f t="shared" si="53"/>
        <v>508</v>
      </c>
      <c r="J338" s="536">
        <v>0</v>
      </c>
      <c r="K338" s="536">
        <v>508</v>
      </c>
      <c r="L338" s="536">
        <v>0</v>
      </c>
      <c r="M338" s="536">
        <v>0</v>
      </c>
      <c r="N338" s="536">
        <v>0</v>
      </c>
      <c r="O338" s="536">
        <v>0</v>
      </c>
      <c r="P338" s="536">
        <v>0</v>
      </c>
      <c r="Q338" s="536">
        <f t="shared" si="54"/>
        <v>0</v>
      </c>
      <c r="R338" s="536">
        <v>0</v>
      </c>
      <c r="S338" s="536">
        <v>0</v>
      </c>
      <c r="T338" s="535">
        <v>0</v>
      </c>
    </row>
    <row r="339" spans="1:20" ht="17.25" customHeight="1">
      <c r="A339" s="569"/>
      <c r="B339" s="569"/>
      <c r="C339" s="539" t="s">
        <v>467</v>
      </c>
      <c r="D339" s="539"/>
      <c r="E339" s="571" t="s">
        <v>468</v>
      </c>
      <c r="F339" s="571"/>
      <c r="G339" s="542">
        <f>SUM(G340:G352)</f>
        <v>304550</v>
      </c>
      <c r="H339" s="542">
        <f>SUM(H340:H352)</f>
        <v>304550</v>
      </c>
      <c r="I339" s="542">
        <f>SUM(I340:I352)</f>
        <v>304550</v>
      </c>
      <c r="J339" s="542">
        <f>SUM(J340:J352)</f>
        <v>230300</v>
      </c>
      <c r="K339" s="542">
        <f aca="true" t="shared" si="58" ref="K339:T339">SUM(K340:K352)</f>
        <v>74250</v>
      </c>
      <c r="L339" s="542">
        <f t="shared" si="58"/>
        <v>0</v>
      </c>
      <c r="M339" s="542">
        <f t="shared" si="58"/>
        <v>0</v>
      </c>
      <c r="N339" s="542">
        <f t="shared" si="58"/>
        <v>0</v>
      </c>
      <c r="O339" s="542">
        <f t="shared" si="58"/>
        <v>0</v>
      </c>
      <c r="P339" s="542">
        <f t="shared" si="58"/>
        <v>0</v>
      </c>
      <c r="Q339" s="542">
        <f t="shared" si="58"/>
        <v>0</v>
      </c>
      <c r="R339" s="542">
        <f t="shared" si="58"/>
        <v>0</v>
      </c>
      <c r="S339" s="542">
        <f t="shared" si="58"/>
        <v>0</v>
      </c>
      <c r="T339" s="541">
        <f t="shared" si="58"/>
        <v>0</v>
      </c>
    </row>
    <row r="340" spans="1:20" ht="22.5" customHeight="1">
      <c r="A340" s="569"/>
      <c r="B340" s="569"/>
      <c r="C340" s="510"/>
      <c r="D340" s="510" t="s">
        <v>9</v>
      </c>
      <c r="E340" s="570" t="s">
        <v>10</v>
      </c>
      <c r="F340" s="570"/>
      <c r="G340" s="534">
        <f t="shared" si="51"/>
        <v>177100</v>
      </c>
      <c r="H340" s="536">
        <f t="shared" si="52"/>
        <v>177100</v>
      </c>
      <c r="I340" s="536">
        <f t="shared" si="53"/>
        <v>177100</v>
      </c>
      <c r="J340" s="536">
        <v>177100</v>
      </c>
      <c r="K340" s="536">
        <v>0</v>
      </c>
      <c r="L340" s="536">
        <v>0</v>
      </c>
      <c r="M340" s="536">
        <v>0</v>
      </c>
      <c r="N340" s="536">
        <v>0</v>
      </c>
      <c r="O340" s="536">
        <v>0</v>
      </c>
      <c r="P340" s="536">
        <v>0</v>
      </c>
      <c r="Q340" s="536">
        <f t="shared" si="54"/>
        <v>0</v>
      </c>
      <c r="R340" s="536">
        <v>0</v>
      </c>
      <c r="S340" s="536">
        <v>0</v>
      </c>
      <c r="T340" s="535">
        <v>0</v>
      </c>
    </row>
    <row r="341" spans="1:20" ht="21" customHeight="1">
      <c r="A341" s="569"/>
      <c r="B341" s="569"/>
      <c r="C341" s="510"/>
      <c r="D341" s="510" t="s">
        <v>11</v>
      </c>
      <c r="E341" s="570" t="s">
        <v>12</v>
      </c>
      <c r="F341" s="570"/>
      <c r="G341" s="534">
        <f t="shared" si="51"/>
        <v>18000</v>
      </c>
      <c r="H341" s="536">
        <f t="shared" si="52"/>
        <v>18000</v>
      </c>
      <c r="I341" s="536">
        <f t="shared" si="53"/>
        <v>18000</v>
      </c>
      <c r="J341" s="536">
        <v>18000</v>
      </c>
      <c r="K341" s="536">
        <v>0</v>
      </c>
      <c r="L341" s="536">
        <v>0</v>
      </c>
      <c r="M341" s="536">
        <v>0</v>
      </c>
      <c r="N341" s="536">
        <v>0</v>
      </c>
      <c r="O341" s="536">
        <v>0</v>
      </c>
      <c r="P341" s="536">
        <v>0</v>
      </c>
      <c r="Q341" s="536">
        <f t="shared" si="54"/>
        <v>0</v>
      </c>
      <c r="R341" s="536">
        <v>0</v>
      </c>
      <c r="S341" s="536">
        <v>0</v>
      </c>
      <c r="T341" s="535">
        <v>0</v>
      </c>
    </row>
    <row r="342" spans="1:20" ht="22.5" customHeight="1">
      <c r="A342" s="569"/>
      <c r="B342" s="569"/>
      <c r="C342" s="510"/>
      <c r="D342" s="510" t="s">
        <v>13</v>
      </c>
      <c r="E342" s="570" t="s">
        <v>14</v>
      </c>
      <c r="F342" s="570"/>
      <c r="G342" s="534">
        <f t="shared" si="51"/>
        <v>30000</v>
      </c>
      <c r="H342" s="536">
        <f t="shared" si="52"/>
        <v>30000</v>
      </c>
      <c r="I342" s="536">
        <f t="shared" si="53"/>
        <v>30000</v>
      </c>
      <c r="J342" s="536">
        <v>30000</v>
      </c>
      <c r="K342" s="536">
        <v>0</v>
      </c>
      <c r="L342" s="536">
        <v>0</v>
      </c>
      <c r="M342" s="536">
        <v>0</v>
      </c>
      <c r="N342" s="536">
        <v>0</v>
      </c>
      <c r="O342" s="536">
        <v>0</v>
      </c>
      <c r="P342" s="536">
        <v>0</v>
      </c>
      <c r="Q342" s="536">
        <f t="shared" si="54"/>
        <v>0</v>
      </c>
      <c r="R342" s="536">
        <v>0</v>
      </c>
      <c r="S342" s="536">
        <v>0</v>
      </c>
      <c r="T342" s="535">
        <v>0</v>
      </c>
    </row>
    <row r="343" spans="1:20" ht="13.5" customHeight="1">
      <c r="A343" s="569"/>
      <c r="B343" s="569"/>
      <c r="C343" s="510"/>
      <c r="D343" s="510" t="s">
        <v>15</v>
      </c>
      <c r="E343" s="570" t="s">
        <v>16</v>
      </c>
      <c r="F343" s="570"/>
      <c r="G343" s="534">
        <f t="shared" si="51"/>
        <v>5200</v>
      </c>
      <c r="H343" s="536">
        <f t="shared" si="52"/>
        <v>5200</v>
      </c>
      <c r="I343" s="536">
        <f t="shared" si="53"/>
        <v>5200</v>
      </c>
      <c r="J343" s="536">
        <v>5200</v>
      </c>
      <c r="K343" s="536">
        <v>0</v>
      </c>
      <c r="L343" s="536">
        <v>0</v>
      </c>
      <c r="M343" s="536">
        <v>0</v>
      </c>
      <c r="N343" s="536">
        <v>0</v>
      </c>
      <c r="O343" s="536">
        <v>0</v>
      </c>
      <c r="P343" s="536">
        <v>0</v>
      </c>
      <c r="Q343" s="536">
        <f t="shared" si="54"/>
        <v>0</v>
      </c>
      <c r="R343" s="536">
        <v>0</v>
      </c>
      <c r="S343" s="536">
        <v>0</v>
      </c>
      <c r="T343" s="535">
        <v>0</v>
      </c>
    </row>
    <row r="344" spans="1:20" ht="13.5" customHeight="1">
      <c r="A344" s="569"/>
      <c r="B344" s="569"/>
      <c r="C344" s="510"/>
      <c r="D344" s="510" t="s">
        <v>22</v>
      </c>
      <c r="E344" s="570" t="s">
        <v>23</v>
      </c>
      <c r="F344" s="570"/>
      <c r="G344" s="534">
        <f t="shared" si="51"/>
        <v>48000</v>
      </c>
      <c r="H344" s="536">
        <f t="shared" si="52"/>
        <v>48000</v>
      </c>
      <c r="I344" s="536">
        <f t="shared" si="53"/>
        <v>48000</v>
      </c>
      <c r="J344" s="536">
        <v>0</v>
      </c>
      <c r="K344" s="536">
        <v>48000</v>
      </c>
      <c r="L344" s="536">
        <v>0</v>
      </c>
      <c r="M344" s="536">
        <v>0</v>
      </c>
      <c r="N344" s="536">
        <v>0</v>
      </c>
      <c r="O344" s="536">
        <v>0</v>
      </c>
      <c r="P344" s="536">
        <v>0</v>
      </c>
      <c r="Q344" s="536">
        <f t="shared" si="54"/>
        <v>0</v>
      </c>
      <c r="R344" s="536">
        <v>0</v>
      </c>
      <c r="S344" s="536">
        <v>0</v>
      </c>
      <c r="T344" s="535">
        <v>0</v>
      </c>
    </row>
    <row r="345" spans="1:20" ht="13.5" customHeight="1">
      <c r="A345" s="569"/>
      <c r="B345" s="569"/>
      <c r="C345" s="510"/>
      <c r="D345" s="510" t="s">
        <v>24</v>
      </c>
      <c r="E345" s="570" t="s">
        <v>25</v>
      </c>
      <c r="F345" s="570"/>
      <c r="G345" s="534">
        <f t="shared" si="51"/>
        <v>4020</v>
      </c>
      <c r="H345" s="536">
        <f t="shared" si="52"/>
        <v>4020</v>
      </c>
      <c r="I345" s="536">
        <f t="shared" si="53"/>
        <v>4020</v>
      </c>
      <c r="J345" s="536">
        <v>0</v>
      </c>
      <c r="K345" s="536">
        <v>4020</v>
      </c>
      <c r="L345" s="536">
        <v>0</v>
      </c>
      <c r="M345" s="536">
        <v>0</v>
      </c>
      <c r="N345" s="536">
        <v>0</v>
      </c>
      <c r="O345" s="536">
        <v>0</v>
      </c>
      <c r="P345" s="536">
        <v>0</v>
      </c>
      <c r="Q345" s="536">
        <f t="shared" si="54"/>
        <v>0</v>
      </c>
      <c r="R345" s="536">
        <v>0</v>
      </c>
      <c r="S345" s="536">
        <v>0</v>
      </c>
      <c r="T345" s="535">
        <v>0</v>
      </c>
    </row>
    <row r="346" spans="1:20" ht="13.5" customHeight="1">
      <c r="A346" s="569"/>
      <c r="B346" s="569"/>
      <c r="C346" s="510"/>
      <c r="D346" s="510" t="s">
        <v>26</v>
      </c>
      <c r="E346" s="570" t="s">
        <v>27</v>
      </c>
      <c r="F346" s="570"/>
      <c r="G346" s="534">
        <f t="shared" si="51"/>
        <v>0</v>
      </c>
      <c r="H346" s="536">
        <f t="shared" si="52"/>
        <v>0</v>
      </c>
      <c r="I346" s="536">
        <f t="shared" si="53"/>
        <v>0</v>
      </c>
      <c r="J346" s="536">
        <v>0</v>
      </c>
      <c r="K346" s="536">
        <v>0</v>
      </c>
      <c r="L346" s="536">
        <v>0</v>
      </c>
      <c r="M346" s="536">
        <v>0</v>
      </c>
      <c r="N346" s="536">
        <v>0</v>
      </c>
      <c r="O346" s="536">
        <v>0</v>
      </c>
      <c r="P346" s="536">
        <v>0</v>
      </c>
      <c r="Q346" s="536">
        <f t="shared" si="54"/>
        <v>0</v>
      </c>
      <c r="R346" s="536">
        <v>0</v>
      </c>
      <c r="S346" s="536">
        <v>0</v>
      </c>
      <c r="T346" s="535">
        <v>0</v>
      </c>
    </row>
    <row r="347" spans="1:20" ht="13.5" customHeight="1">
      <c r="A347" s="569"/>
      <c r="B347" s="569"/>
      <c r="C347" s="510"/>
      <c r="D347" s="510" t="s">
        <v>5</v>
      </c>
      <c r="E347" s="570" t="s">
        <v>6</v>
      </c>
      <c r="F347" s="570"/>
      <c r="G347" s="534">
        <f aca="true" t="shared" si="59" ref="G347:G418">SUM(H347,Q347)</f>
        <v>6000</v>
      </c>
      <c r="H347" s="536">
        <f aca="true" t="shared" si="60" ref="H347:H418">SUM(I347,L347:P347)</f>
        <v>6000</v>
      </c>
      <c r="I347" s="536">
        <f aca="true" t="shared" si="61" ref="I347:I418">SUM(J347:K347)</f>
        <v>6000</v>
      </c>
      <c r="J347" s="536">
        <v>0</v>
      </c>
      <c r="K347" s="536">
        <v>6000</v>
      </c>
      <c r="L347" s="536">
        <v>0</v>
      </c>
      <c r="M347" s="536">
        <v>0</v>
      </c>
      <c r="N347" s="536">
        <v>0</v>
      </c>
      <c r="O347" s="536">
        <v>0</v>
      </c>
      <c r="P347" s="536">
        <v>0</v>
      </c>
      <c r="Q347" s="536">
        <f aca="true" t="shared" si="62" ref="Q347:Q418">SUM(R347,T347)</f>
        <v>0</v>
      </c>
      <c r="R347" s="536">
        <v>0</v>
      </c>
      <c r="S347" s="536">
        <v>0</v>
      </c>
      <c r="T347" s="535">
        <v>0</v>
      </c>
    </row>
    <row r="348" spans="1:20" ht="13.5" customHeight="1">
      <c r="A348" s="569"/>
      <c r="B348" s="569"/>
      <c r="C348" s="510"/>
      <c r="D348" s="510" t="s">
        <v>38</v>
      </c>
      <c r="E348" s="570" t="s">
        <v>39</v>
      </c>
      <c r="F348" s="570"/>
      <c r="G348" s="534">
        <f t="shared" si="59"/>
        <v>0</v>
      </c>
      <c r="H348" s="536">
        <f t="shared" si="60"/>
        <v>0</v>
      </c>
      <c r="I348" s="536">
        <f t="shared" si="61"/>
        <v>0</v>
      </c>
      <c r="J348" s="536">
        <v>0</v>
      </c>
      <c r="K348" s="536">
        <v>0</v>
      </c>
      <c r="L348" s="536">
        <v>0</v>
      </c>
      <c r="M348" s="536">
        <v>0</v>
      </c>
      <c r="N348" s="536">
        <v>0</v>
      </c>
      <c r="O348" s="536">
        <v>0</v>
      </c>
      <c r="P348" s="536">
        <v>0</v>
      </c>
      <c r="Q348" s="536">
        <f t="shared" si="62"/>
        <v>0</v>
      </c>
      <c r="R348" s="536">
        <v>0</v>
      </c>
      <c r="S348" s="536">
        <v>0</v>
      </c>
      <c r="T348" s="535">
        <v>0</v>
      </c>
    </row>
    <row r="349" spans="1:20" ht="13.5" customHeight="1">
      <c r="A349" s="569"/>
      <c r="B349" s="569"/>
      <c r="C349" s="510"/>
      <c r="D349" s="510" t="s">
        <v>40</v>
      </c>
      <c r="E349" s="570" t="s">
        <v>41</v>
      </c>
      <c r="F349" s="570"/>
      <c r="G349" s="534">
        <f t="shared" si="59"/>
        <v>1400</v>
      </c>
      <c r="H349" s="536">
        <f t="shared" si="60"/>
        <v>1400</v>
      </c>
      <c r="I349" s="536">
        <f t="shared" si="61"/>
        <v>1400</v>
      </c>
      <c r="J349" s="536">
        <v>0</v>
      </c>
      <c r="K349" s="536">
        <v>1400</v>
      </c>
      <c r="L349" s="536">
        <v>0</v>
      </c>
      <c r="M349" s="536">
        <v>0</v>
      </c>
      <c r="N349" s="536">
        <v>0</v>
      </c>
      <c r="O349" s="536">
        <v>0</v>
      </c>
      <c r="P349" s="536">
        <v>0</v>
      </c>
      <c r="Q349" s="536">
        <f t="shared" si="62"/>
        <v>0</v>
      </c>
      <c r="R349" s="536">
        <v>0</v>
      </c>
      <c r="S349" s="536">
        <v>0</v>
      </c>
      <c r="T349" s="535">
        <v>0</v>
      </c>
    </row>
    <row r="350" spans="1:20" ht="23.25" customHeight="1">
      <c r="A350" s="569"/>
      <c r="B350" s="569"/>
      <c r="C350" s="510"/>
      <c r="D350" s="510" t="s">
        <v>17</v>
      </c>
      <c r="E350" s="570" t="s">
        <v>18</v>
      </c>
      <c r="F350" s="570"/>
      <c r="G350" s="534">
        <f t="shared" si="59"/>
        <v>10900</v>
      </c>
      <c r="H350" s="536">
        <f t="shared" si="60"/>
        <v>10900</v>
      </c>
      <c r="I350" s="536">
        <f t="shared" si="61"/>
        <v>10900</v>
      </c>
      <c r="J350" s="536">
        <v>0</v>
      </c>
      <c r="K350" s="536">
        <v>10900</v>
      </c>
      <c r="L350" s="536">
        <v>0</v>
      </c>
      <c r="M350" s="536">
        <v>0</v>
      </c>
      <c r="N350" s="536">
        <v>0</v>
      </c>
      <c r="O350" s="536">
        <v>0</v>
      </c>
      <c r="P350" s="536">
        <v>0</v>
      </c>
      <c r="Q350" s="536">
        <f t="shared" si="62"/>
        <v>0</v>
      </c>
      <c r="R350" s="536">
        <v>0</v>
      </c>
      <c r="S350" s="536">
        <v>0</v>
      </c>
      <c r="T350" s="535">
        <v>0</v>
      </c>
    </row>
    <row r="351" spans="1:20" ht="36.75" customHeight="1">
      <c r="A351" s="569"/>
      <c r="B351" s="569"/>
      <c r="C351" s="510"/>
      <c r="D351" s="510" t="s">
        <v>54</v>
      </c>
      <c r="E351" s="570" t="s">
        <v>55</v>
      </c>
      <c r="F351" s="570"/>
      <c r="G351" s="534">
        <f t="shared" si="59"/>
        <v>0</v>
      </c>
      <c r="H351" s="536">
        <f t="shared" si="60"/>
        <v>0</v>
      </c>
      <c r="I351" s="536">
        <f t="shared" si="61"/>
        <v>0</v>
      </c>
      <c r="J351" s="536">
        <v>0</v>
      </c>
      <c r="K351" s="536">
        <v>0</v>
      </c>
      <c r="L351" s="536">
        <v>0</v>
      </c>
      <c r="M351" s="536">
        <v>0</v>
      </c>
      <c r="N351" s="536">
        <v>0</v>
      </c>
      <c r="O351" s="536">
        <v>0</v>
      </c>
      <c r="P351" s="536">
        <v>0</v>
      </c>
      <c r="Q351" s="536">
        <f t="shared" si="62"/>
        <v>0</v>
      </c>
      <c r="R351" s="536">
        <v>0</v>
      </c>
      <c r="S351" s="536">
        <v>0</v>
      </c>
      <c r="T351" s="535">
        <v>0</v>
      </c>
    </row>
    <row r="352" spans="1:20" ht="33.75" customHeight="1">
      <c r="A352" s="569"/>
      <c r="B352" s="569"/>
      <c r="C352" s="510"/>
      <c r="D352" s="510" t="s">
        <v>56</v>
      </c>
      <c r="E352" s="570" t="s">
        <v>57</v>
      </c>
      <c r="F352" s="570"/>
      <c r="G352" s="534">
        <f t="shared" si="59"/>
        <v>3930</v>
      </c>
      <c r="H352" s="536">
        <f t="shared" si="60"/>
        <v>3930</v>
      </c>
      <c r="I352" s="536">
        <f t="shared" si="61"/>
        <v>3930</v>
      </c>
      <c r="J352" s="536">
        <v>0</v>
      </c>
      <c r="K352" s="536">
        <v>3930</v>
      </c>
      <c r="L352" s="536">
        <v>0</v>
      </c>
      <c r="M352" s="536">
        <v>0</v>
      </c>
      <c r="N352" s="536">
        <v>0</v>
      </c>
      <c r="O352" s="536">
        <v>0</v>
      </c>
      <c r="P352" s="536">
        <v>0</v>
      </c>
      <c r="Q352" s="536">
        <f t="shared" si="62"/>
        <v>0</v>
      </c>
      <c r="R352" s="536">
        <v>0</v>
      </c>
      <c r="S352" s="536">
        <v>0</v>
      </c>
      <c r="T352" s="535">
        <v>0</v>
      </c>
    </row>
    <row r="353" spans="1:20" ht="17.25" customHeight="1">
      <c r="A353" s="569"/>
      <c r="B353" s="569"/>
      <c r="C353" s="539" t="s">
        <v>569</v>
      </c>
      <c r="D353" s="539"/>
      <c r="E353" s="571" t="s">
        <v>570</v>
      </c>
      <c r="F353" s="571"/>
      <c r="G353" s="542">
        <f>SUM(G354:G382)</f>
        <v>11418171</v>
      </c>
      <c r="H353" s="542">
        <f aca="true" t="shared" si="63" ref="H353:T353">SUM(H354:H382)</f>
        <v>11418171</v>
      </c>
      <c r="I353" s="542">
        <f t="shared" si="63"/>
        <v>11127097</v>
      </c>
      <c r="J353" s="542">
        <f t="shared" si="63"/>
        <v>9917095</v>
      </c>
      <c r="K353" s="542">
        <f t="shared" si="63"/>
        <v>1210002</v>
      </c>
      <c r="L353" s="542">
        <f t="shared" si="63"/>
        <v>0</v>
      </c>
      <c r="M353" s="542">
        <f t="shared" si="63"/>
        <v>11464</v>
      </c>
      <c r="N353" s="542">
        <f t="shared" si="63"/>
        <v>279610</v>
      </c>
      <c r="O353" s="542">
        <f t="shared" si="63"/>
        <v>0</v>
      </c>
      <c r="P353" s="542">
        <f t="shared" si="63"/>
        <v>0</v>
      </c>
      <c r="Q353" s="542">
        <f t="shared" si="63"/>
        <v>0</v>
      </c>
      <c r="R353" s="542">
        <f t="shared" si="63"/>
        <v>0</v>
      </c>
      <c r="S353" s="542">
        <f t="shared" si="63"/>
        <v>0</v>
      </c>
      <c r="T353" s="542">
        <f t="shared" si="63"/>
        <v>0</v>
      </c>
    </row>
    <row r="354" spans="1:20" ht="22.5" customHeight="1">
      <c r="A354" s="569"/>
      <c r="B354" s="569"/>
      <c r="C354" s="510"/>
      <c r="D354" s="510" t="s">
        <v>7</v>
      </c>
      <c r="E354" s="570" t="s">
        <v>8</v>
      </c>
      <c r="F354" s="570"/>
      <c r="G354" s="534">
        <f t="shared" si="59"/>
        <v>11464</v>
      </c>
      <c r="H354" s="536">
        <f t="shared" si="60"/>
        <v>11464</v>
      </c>
      <c r="I354" s="536">
        <f t="shared" si="61"/>
        <v>0</v>
      </c>
      <c r="J354" s="536">
        <v>0</v>
      </c>
      <c r="K354" s="536">
        <v>0</v>
      </c>
      <c r="L354" s="536">
        <v>0</v>
      </c>
      <c r="M354" s="536">
        <v>11464</v>
      </c>
      <c r="N354" s="536">
        <v>0</v>
      </c>
      <c r="O354" s="536">
        <v>0</v>
      </c>
      <c r="P354" s="536">
        <v>0</v>
      </c>
      <c r="Q354" s="536">
        <f t="shared" si="62"/>
        <v>0</v>
      </c>
      <c r="R354" s="536">
        <v>0</v>
      </c>
      <c r="S354" s="536">
        <v>0</v>
      </c>
      <c r="T354" s="535">
        <v>0</v>
      </c>
    </row>
    <row r="355" spans="1:20" ht="13.5" customHeight="1">
      <c r="A355" s="569"/>
      <c r="B355" s="569"/>
      <c r="C355" s="510"/>
      <c r="D355" s="510" t="s">
        <v>9</v>
      </c>
      <c r="E355" s="570" t="s">
        <v>10</v>
      </c>
      <c r="F355" s="570"/>
      <c r="G355" s="534">
        <f t="shared" si="59"/>
        <v>7821553</v>
      </c>
      <c r="H355" s="536">
        <f t="shared" si="60"/>
        <v>7821553</v>
      </c>
      <c r="I355" s="536">
        <f t="shared" si="61"/>
        <v>7821553</v>
      </c>
      <c r="J355" s="536">
        <v>7821553</v>
      </c>
      <c r="K355" s="536">
        <v>0</v>
      </c>
      <c r="L355" s="536">
        <v>0</v>
      </c>
      <c r="M355" s="536">
        <v>0</v>
      </c>
      <c r="N355" s="536">
        <v>0</v>
      </c>
      <c r="O355" s="536">
        <v>0</v>
      </c>
      <c r="P355" s="536">
        <v>0</v>
      </c>
      <c r="Q355" s="536">
        <f t="shared" si="62"/>
        <v>0</v>
      </c>
      <c r="R355" s="536">
        <v>0</v>
      </c>
      <c r="S355" s="536">
        <v>0</v>
      </c>
      <c r="T355" s="535">
        <v>0</v>
      </c>
    </row>
    <row r="356" spans="1:20" ht="22.5" customHeight="1">
      <c r="A356" s="569"/>
      <c r="B356" s="569"/>
      <c r="C356" s="510"/>
      <c r="D356" s="510" t="s">
        <v>11</v>
      </c>
      <c r="E356" s="570" t="s">
        <v>12</v>
      </c>
      <c r="F356" s="570"/>
      <c r="G356" s="534">
        <f t="shared" si="59"/>
        <v>613836</v>
      </c>
      <c r="H356" s="536">
        <f t="shared" si="60"/>
        <v>613836</v>
      </c>
      <c r="I356" s="536">
        <f t="shared" si="61"/>
        <v>613836</v>
      </c>
      <c r="J356" s="536">
        <v>613836</v>
      </c>
      <c r="K356" s="536">
        <v>0</v>
      </c>
      <c r="L356" s="536">
        <v>0</v>
      </c>
      <c r="M356" s="536">
        <v>0</v>
      </c>
      <c r="N356" s="536">
        <v>0</v>
      </c>
      <c r="O356" s="536">
        <v>0</v>
      </c>
      <c r="P356" s="536">
        <v>0</v>
      </c>
      <c r="Q356" s="536">
        <f t="shared" si="62"/>
        <v>0</v>
      </c>
      <c r="R356" s="536">
        <v>0</v>
      </c>
      <c r="S356" s="536">
        <v>0</v>
      </c>
      <c r="T356" s="535">
        <v>0</v>
      </c>
    </row>
    <row r="357" spans="1:20" ht="21.75" customHeight="1">
      <c r="A357" s="569"/>
      <c r="B357" s="569"/>
      <c r="C357" s="510"/>
      <c r="D357" s="510" t="s">
        <v>13</v>
      </c>
      <c r="E357" s="570" t="s">
        <v>14</v>
      </c>
      <c r="F357" s="570"/>
      <c r="G357" s="534">
        <f t="shared" si="59"/>
        <v>1262757</v>
      </c>
      <c r="H357" s="536">
        <f t="shared" si="60"/>
        <v>1262757</v>
      </c>
      <c r="I357" s="536">
        <f t="shared" si="61"/>
        <v>1262757</v>
      </c>
      <c r="J357" s="536">
        <v>1262757</v>
      </c>
      <c r="K357" s="536">
        <v>0</v>
      </c>
      <c r="L357" s="536">
        <v>0</v>
      </c>
      <c r="M357" s="536">
        <v>0</v>
      </c>
      <c r="N357" s="536">
        <v>0</v>
      </c>
      <c r="O357" s="536">
        <v>0</v>
      </c>
      <c r="P357" s="536">
        <v>0</v>
      </c>
      <c r="Q357" s="536">
        <f t="shared" si="62"/>
        <v>0</v>
      </c>
      <c r="R357" s="536">
        <v>0</v>
      </c>
      <c r="S357" s="536">
        <v>0</v>
      </c>
      <c r="T357" s="535">
        <v>0</v>
      </c>
    </row>
    <row r="358" spans="1:20" ht="21.75" customHeight="1">
      <c r="A358" s="569"/>
      <c r="B358" s="569"/>
      <c r="C358" s="510"/>
      <c r="D358" s="510" t="s">
        <v>161</v>
      </c>
      <c r="E358" s="570" t="s">
        <v>14</v>
      </c>
      <c r="F358" s="570"/>
      <c r="G358" s="534">
        <f>SUM(H358,Q358)</f>
        <v>2361</v>
      </c>
      <c r="H358" s="536">
        <f>SUM(I358,L358:P358)</f>
        <v>2361</v>
      </c>
      <c r="I358" s="536">
        <f>SUM(J358:K358)</f>
        <v>0</v>
      </c>
      <c r="J358" s="536"/>
      <c r="K358" s="536">
        <v>0</v>
      </c>
      <c r="L358" s="536">
        <v>0</v>
      </c>
      <c r="M358" s="536">
        <v>0</v>
      </c>
      <c r="N358" s="536">
        <v>2361</v>
      </c>
      <c r="O358" s="536">
        <v>0</v>
      </c>
      <c r="P358" s="536">
        <v>0</v>
      </c>
      <c r="Q358" s="536">
        <f>SUM(R358,T358)</f>
        <v>0</v>
      </c>
      <c r="R358" s="536">
        <v>0</v>
      </c>
      <c r="S358" s="536">
        <v>0</v>
      </c>
      <c r="T358" s="535">
        <v>0</v>
      </c>
    </row>
    <row r="359" spans="1:20" ht="13.5" customHeight="1">
      <c r="A359" s="569"/>
      <c r="B359" s="569"/>
      <c r="C359" s="510"/>
      <c r="D359" s="510" t="s">
        <v>15</v>
      </c>
      <c r="E359" s="570" t="s">
        <v>16</v>
      </c>
      <c r="F359" s="570"/>
      <c r="G359" s="534">
        <f t="shared" si="59"/>
        <v>204489</v>
      </c>
      <c r="H359" s="536">
        <f t="shared" si="60"/>
        <v>204489</v>
      </c>
      <c r="I359" s="536">
        <f t="shared" si="61"/>
        <v>204489</v>
      </c>
      <c r="J359" s="536">
        <v>204489</v>
      </c>
      <c r="K359" s="536">
        <v>0</v>
      </c>
      <c r="L359" s="536">
        <v>0</v>
      </c>
      <c r="M359" s="536">
        <v>0</v>
      </c>
      <c r="N359" s="536">
        <v>0</v>
      </c>
      <c r="O359" s="536">
        <v>0</v>
      </c>
      <c r="P359" s="536">
        <v>0</v>
      </c>
      <c r="Q359" s="536">
        <f t="shared" si="62"/>
        <v>0</v>
      </c>
      <c r="R359" s="536">
        <v>0</v>
      </c>
      <c r="S359" s="536">
        <v>0</v>
      </c>
      <c r="T359" s="535">
        <v>0</v>
      </c>
    </row>
    <row r="360" spans="1:20" ht="13.5" customHeight="1">
      <c r="A360" s="569"/>
      <c r="B360" s="569"/>
      <c r="C360" s="510"/>
      <c r="D360" s="510" t="s">
        <v>162</v>
      </c>
      <c r="E360" s="570" t="s">
        <v>16</v>
      </c>
      <c r="F360" s="570"/>
      <c r="G360" s="534">
        <f>SUM(H360,Q360)</f>
        <v>380</v>
      </c>
      <c r="H360" s="536">
        <f>SUM(I360,L360:P360)</f>
        <v>380</v>
      </c>
      <c r="I360" s="536">
        <f>SUM(J360:K360)</f>
        <v>0</v>
      </c>
      <c r="J360" s="536"/>
      <c r="K360" s="536">
        <v>0</v>
      </c>
      <c r="L360" s="536">
        <v>0</v>
      </c>
      <c r="M360" s="536">
        <v>0</v>
      </c>
      <c r="N360" s="536">
        <v>380</v>
      </c>
      <c r="O360" s="536">
        <v>0</v>
      </c>
      <c r="P360" s="536">
        <v>0</v>
      </c>
      <c r="Q360" s="536">
        <f>SUM(R360,T360)</f>
        <v>0</v>
      </c>
      <c r="R360" s="536">
        <v>0</v>
      </c>
      <c r="S360" s="536">
        <v>0</v>
      </c>
      <c r="T360" s="535">
        <v>0</v>
      </c>
    </row>
    <row r="361" spans="1:20" ht="21" customHeight="1">
      <c r="A361" s="569"/>
      <c r="B361" s="569"/>
      <c r="C361" s="510"/>
      <c r="D361" s="510" t="s">
        <v>109</v>
      </c>
      <c r="E361" s="570" t="s">
        <v>110</v>
      </c>
      <c r="F361" s="570"/>
      <c r="G361" s="534">
        <f t="shared" si="59"/>
        <v>14190</v>
      </c>
      <c r="H361" s="536">
        <f t="shared" si="60"/>
        <v>14190</v>
      </c>
      <c r="I361" s="536">
        <f t="shared" si="61"/>
        <v>14190</v>
      </c>
      <c r="J361" s="536">
        <v>0</v>
      </c>
      <c r="K361" s="536">
        <v>14190</v>
      </c>
      <c r="L361" s="536">
        <v>0</v>
      </c>
      <c r="M361" s="536">
        <v>0</v>
      </c>
      <c r="N361" s="536">
        <v>0</v>
      </c>
      <c r="O361" s="536">
        <v>0</v>
      </c>
      <c r="P361" s="536">
        <v>0</v>
      </c>
      <c r="Q361" s="536">
        <f t="shared" si="62"/>
        <v>0</v>
      </c>
      <c r="R361" s="536">
        <v>0</v>
      </c>
      <c r="S361" s="536">
        <v>0</v>
      </c>
      <c r="T361" s="535">
        <v>0</v>
      </c>
    </row>
    <row r="362" spans="1:20" ht="17.25" customHeight="1">
      <c r="A362" s="569"/>
      <c r="B362" s="569"/>
      <c r="C362" s="510"/>
      <c r="D362" s="510" t="s">
        <v>20</v>
      </c>
      <c r="E362" s="570" t="s">
        <v>21</v>
      </c>
      <c r="F362" s="570"/>
      <c r="G362" s="534">
        <f t="shared" si="59"/>
        <v>14460</v>
      </c>
      <c r="H362" s="536">
        <f t="shared" si="60"/>
        <v>14460</v>
      </c>
      <c r="I362" s="536">
        <f t="shared" si="61"/>
        <v>14460</v>
      </c>
      <c r="J362" s="536">
        <v>14460</v>
      </c>
      <c r="K362" s="536">
        <v>0</v>
      </c>
      <c r="L362" s="536">
        <v>0</v>
      </c>
      <c r="M362" s="536">
        <v>0</v>
      </c>
      <c r="N362" s="536">
        <v>0</v>
      </c>
      <c r="O362" s="536">
        <v>0</v>
      </c>
      <c r="P362" s="536">
        <v>0</v>
      </c>
      <c r="Q362" s="536">
        <f t="shared" si="62"/>
        <v>0</v>
      </c>
      <c r="R362" s="536">
        <v>0</v>
      </c>
      <c r="S362" s="536">
        <v>0</v>
      </c>
      <c r="T362" s="535">
        <v>0</v>
      </c>
    </row>
    <row r="363" spans="1:20" ht="17.25" customHeight="1">
      <c r="A363" s="569"/>
      <c r="B363" s="569"/>
      <c r="C363" s="510"/>
      <c r="D363" s="510" t="s">
        <v>163</v>
      </c>
      <c r="E363" s="570" t="s">
        <v>21</v>
      </c>
      <c r="F363" s="570"/>
      <c r="G363" s="534">
        <f>SUM(H363,Q363)</f>
        <v>15564</v>
      </c>
      <c r="H363" s="536">
        <f>SUM(I363,L363:P363)</f>
        <v>15564</v>
      </c>
      <c r="I363" s="536">
        <f>SUM(J363:K363)</f>
        <v>0</v>
      </c>
      <c r="J363" s="536"/>
      <c r="K363" s="536">
        <v>0</v>
      </c>
      <c r="L363" s="536">
        <v>0</v>
      </c>
      <c r="M363" s="536">
        <v>0</v>
      </c>
      <c r="N363" s="536">
        <v>15564</v>
      </c>
      <c r="O363" s="536">
        <v>0</v>
      </c>
      <c r="P363" s="536">
        <v>0</v>
      </c>
      <c r="Q363" s="536">
        <f>SUM(R363,T363)</f>
        <v>0</v>
      </c>
      <c r="R363" s="536">
        <v>0</v>
      </c>
      <c r="S363" s="536">
        <v>0</v>
      </c>
      <c r="T363" s="535">
        <v>0</v>
      </c>
    </row>
    <row r="364" spans="1:20" ht="13.5" customHeight="1">
      <c r="A364" s="569"/>
      <c r="B364" s="569"/>
      <c r="C364" s="510"/>
      <c r="D364" s="510" t="s">
        <v>22</v>
      </c>
      <c r="E364" s="570" t="s">
        <v>23</v>
      </c>
      <c r="F364" s="570"/>
      <c r="G364" s="534">
        <f t="shared" si="59"/>
        <v>160747</v>
      </c>
      <c r="H364" s="536">
        <f t="shared" si="60"/>
        <v>160747</v>
      </c>
      <c r="I364" s="536">
        <f t="shared" si="61"/>
        <v>160747</v>
      </c>
      <c r="J364" s="536">
        <v>0</v>
      </c>
      <c r="K364" s="536">
        <v>160747</v>
      </c>
      <c r="L364" s="536">
        <v>0</v>
      </c>
      <c r="M364" s="536">
        <v>0</v>
      </c>
      <c r="N364" s="536">
        <v>0</v>
      </c>
      <c r="O364" s="536">
        <v>0</v>
      </c>
      <c r="P364" s="536">
        <v>0</v>
      </c>
      <c r="Q364" s="536">
        <f t="shared" si="62"/>
        <v>0</v>
      </c>
      <c r="R364" s="536">
        <v>0</v>
      </c>
      <c r="S364" s="536">
        <v>0</v>
      </c>
      <c r="T364" s="535">
        <v>0</v>
      </c>
    </row>
    <row r="365" spans="1:20" ht="13.5" customHeight="1">
      <c r="A365" s="569"/>
      <c r="B365" s="569"/>
      <c r="C365" s="510"/>
      <c r="D365" s="510" t="s">
        <v>164</v>
      </c>
      <c r="E365" s="570" t="s">
        <v>23</v>
      </c>
      <c r="F365" s="570"/>
      <c r="G365" s="534">
        <f>SUM(H365,Q365)</f>
        <v>1645</v>
      </c>
      <c r="H365" s="536">
        <f>SUM(I365,L365:P365)</f>
        <v>1645</v>
      </c>
      <c r="I365" s="536">
        <f>SUM(J365:K365)</f>
        <v>0</v>
      </c>
      <c r="J365" s="536">
        <v>0</v>
      </c>
      <c r="K365" s="536"/>
      <c r="L365" s="536">
        <v>0</v>
      </c>
      <c r="M365" s="536">
        <v>0</v>
      </c>
      <c r="N365" s="536">
        <v>1645</v>
      </c>
      <c r="O365" s="536">
        <v>0</v>
      </c>
      <c r="P365" s="536">
        <v>0</v>
      </c>
      <c r="Q365" s="536">
        <f>SUM(R365,T365)</f>
        <v>0</v>
      </c>
      <c r="R365" s="536">
        <v>0</v>
      </c>
      <c r="S365" s="536">
        <v>0</v>
      </c>
      <c r="T365" s="535">
        <v>0</v>
      </c>
    </row>
    <row r="366" spans="1:20" ht="24" customHeight="1">
      <c r="A366" s="569"/>
      <c r="B366" s="569"/>
      <c r="C366" s="510"/>
      <c r="D366" s="510" t="s">
        <v>107</v>
      </c>
      <c r="E366" s="570" t="s">
        <v>108</v>
      </c>
      <c r="F366" s="570"/>
      <c r="G366" s="534">
        <f t="shared" si="59"/>
        <v>3240</v>
      </c>
      <c r="H366" s="536">
        <f t="shared" si="60"/>
        <v>3240</v>
      </c>
      <c r="I366" s="536">
        <f t="shared" si="61"/>
        <v>3240</v>
      </c>
      <c r="J366" s="536">
        <v>0</v>
      </c>
      <c r="K366" s="536">
        <v>3240</v>
      </c>
      <c r="L366" s="536">
        <v>0</v>
      </c>
      <c r="M366" s="536">
        <v>0</v>
      </c>
      <c r="N366" s="536">
        <v>0</v>
      </c>
      <c r="O366" s="536">
        <v>0</v>
      </c>
      <c r="P366" s="536">
        <v>0</v>
      </c>
      <c r="Q366" s="536">
        <f t="shared" si="62"/>
        <v>0</v>
      </c>
      <c r="R366" s="536">
        <v>0</v>
      </c>
      <c r="S366" s="536">
        <v>0</v>
      </c>
      <c r="T366" s="535">
        <v>0</v>
      </c>
    </row>
    <row r="367" spans="1:20" ht="17.25" customHeight="1">
      <c r="A367" s="569"/>
      <c r="B367" s="569"/>
      <c r="C367" s="510"/>
      <c r="D367" s="510" t="s">
        <v>24</v>
      </c>
      <c r="E367" s="570" t="s">
        <v>25</v>
      </c>
      <c r="F367" s="570"/>
      <c r="G367" s="534">
        <f t="shared" si="59"/>
        <v>339460</v>
      </c>
      <c r="H367" s="536">
        <f t="shared" si="60"/>
        <v>339460</v>
      </c>
      <c r="I367" s="536">
        <f t="shared" si="61"/>
        <v>339460</v>
      </c>
      <c r="J367" s="536">
        <v>0</v>
      </c>
      <c r="K367" s="536">
        <v>339460</v>
      </c>
      <c r="L367" s="536">
        <v>0</v>
      </c>
      <c r="M367" s="536">
        <v>0</v>
      </c>
      <c r="N367" s="536">
        <v>0</v>
      </c>
      <c r="O367" s="536">
        <v>0</v>
      </c>
      <c r="P367" s="536">
        <v>0</v>
      </c>
      <c r="Q367" s="536">
        <f t="shared" si="62"/>
        <v>0</v>
      </c>
      <c r="R367" s="536">
        <v>0</v>
      </c>
      <c r="S367" s="536">
        <v>0</v>
      </c>
      <c r="T367" s="535">
        <v>0</v>
      </c>
    </row>
    <row r="368" spans="1:20" ht="13.5" customHeight="1">
      <c r="A368" s="569"/>
      <c r="B368" s="569"/>
      <c r="C368" s="510"/>
      <c r="D368" s="510" t="s">
        <v>26</v>
      </c>
      <c r="E368" s="570" t="s">
        <v>27</v>
      </c>
      <c r="F368" s="570"/>
      <c r="G368" s="534">
        <f t="shared" si="59"/>
        <v>112500</v>
      </c>
      <c r="H368" s="536">
        <f t="shared" si="60"/>
        <v>112500</v>
      </c>
      <c r="I368" s="536">
        <f t="shared" si="61"/>
        <v>112500</v>
      </c>
      <c r="J368" s="536">
        <v>0</v>
      </c>
      <c r="K368" s="536">
        <v>112500</v>
      </c>
      <c r="L368" s="536">
        <v>0</v>
      </c>
      <c r="M368" s="536">
        <v>0</v>
      </c>
      <c r="N368" s="536">
        <v>0</v>
      </c>
      <c r="O368" s="536">
        <v>0</v>
      </c>
      <c r="P368" s="536">
        <v>0</v>
      </c>
      <c r="Q368" s="536">
        <f t="shared" si="62"/>
        <v>0</v>
      </c>
      <c r="R368" s="536">
        <v>0</v>
      </c>
      <c r="S368" s="536">
        <v>0</v>
      </c>
      <c r="T368" s="535">
        <v>0</v>
      </c>
    </row>
    <row r="369" spans="1:20" ht="13.5" customHeight="1">
      <c r="A369" s="569"/>
      <c r="B369" s="569"/>
      <c r="C369" s="510"/>
      <c r="D369" s="510" t="s">
        <v>28</v>
      </c>
      <c r="E369" s="570" t="s">
        <v>29</v>
      </c>
      <c r="F369" s="570"/>
      <c r="G369" s="534">
        <f t="shared" si="59"/>
        <v>7418</v>
      </c>
      <c r="H369" s="536">
        <f t="shared" si="60"/>
        <v>7418</v>
      </c>
      <c r="I369" s="536">
        <f t="shared" si="61"/>
        <v>7418</v>
      </c>
      <c r="J369" s="536">
        <v>0</v>
      </c>
      <c r="K369" s="536">
        <v>7418</v>
      </c>
      <c r="L369" s="536">
        <v>0</v>
      </c>
      <c r="M369" s="536">
        <v>0</v>
      </c>
      <c r="N369" s="536">
        <v>0</v>
      </c>
      <c r="O369" s="536">
        <v>0</v>
      </c>
      <c r="P369" s="536">
        <v>0</v>
      </c>
      <c r="Q369" s="536">
        <f t="shared" si="62"/>
        <v>0</v>
      </c>
      <c r="R369" s="536">
        <v>0</v>
      </c>
      <c r="S369" s="536">
        <v>0</v>
      </c>
      <c r="T369" s="535">
        <v>0</v>
      </c>
    </row>
    <row r="370" spans="1:20" ht="13.5" customHeight="1">
      <c r="A370" s="569"/>
      <c r="B370" s="569"/>
      <c r="C370" s="510"/>
      <c r="D370" s="510" t="s">
        <v>5</v>
      </c>
      <c r="E370" s="570" t="s">
        <v>6</v>
      </c>
      <c r="F370" s="570"/>
      <c r="G370" s="534">
        <f t="shared" si="59"/>
        <v>59326</v>
      </c>
      <c r="H370" s="536">
        <f t="shared" si="60"/>
        <v>59326</v>
      </c>
      <c r="I370" s="536">
        <f t="shared" si="61"/>
        <v>59326</v>
      </c>
      <c r="J370" s="536">
        <v>0</v>
      </c>
      <c r="K370" s="536">
        <v>59326</v>
      </c>
      <c r="L370" s="536">
        <v>0</v>
      </c>
      <c r="M370" s="536">
        <v>0</v>
      </c>
      <c r="N370" s="536">
        <v>0</v>
      </c>
      <c r="O370" s="536">
        <v>0</v>
      </c>
      <c r="P370" s="536">
        <v>0</v>
      </c>
      <c r="Q370" s="536">
        <f t="shared" si="62"/>
        <v>0</v>
      </c>
      <c r="R370" s="536">
        <v>0</v>
      </c>
      <c r="S370" s="536">
        <v>0</v>
      </c>
      <c r="T370" s="535">
        <v>0</v>
      </c>
    </row>
    <row r="371" spans="1:20" ht="13.5" customHeight="1">
      <c r="A371" s="569"/>
      <c r="B371" s="569"/>
      <c r="C371" s="510"/>
      <c r="D371" s="510" t="s">
        <v>165</v>
      </c>
      <c r="E371" s="570" t="s">
        <v>6</v>
      </c>
      <c r="F371" s="570"/>
      <c r="G371" s="534">
        <f>SUM(H371,Q371)</f>
        <v>252215</v>
      </c>
      <c r="H371" s="536">
        <f>SUM(I371,L371:P371)</f>
        <v>252215</v>
      </c>
      <c r="I371" s="536">
        <f>SUM(J371:K371)</f>
        <v>0</v>
      </c>
      <c r="J371" s="536">
        <v>0</v>
      </c>
      <c r="K371" s="536"/>
      <c r="L371" s="536">
        <v>0</v>
      </c>
      <c r="M371" s="536">
        <v>0</v>
      </c>
      <c r="N371" s="536">
        <v>252215</v>
      </c>
      <c r="O371" s="536">
        <v>0</v>
      </c>
      <c r="P371" s="536">
        <v>0</v>
      </c>
      <c r="Q371" s="536">
        <f>SUM(R371,T371)</f>
        <v>0</v>
      </c>
      <c r="R371" s="536">
        <v>0</v>
      </c>
      <c r="S371" s="536">
        <v>0</v>
      </c>
      <c r="T371" s="535">
        <v>0</v>
      </c>
    </row>
    <row r="372" spans="1:20" ht="23.25" customHeight="1">
      <c r="A372" s="569"/>
      <c r="B372" s="569"/>
      <c r="C372" s="510"/>
      <c r="D372" s="510" t="s">
        <v>30</v>
      </c>
      <c r="E372" s="570" t="s">
        <v>31</v>
      </c>
      <c r="F372" s="570"/>
      <c r="G372" s="534">
        <f t="shared" si="59"/>
        <v>6050</v>
      </c>
      <c r="H372" s="536">
        <f t="shared" si="60"/>
        <v>6050</v>
      </c>
      <c r="I372" s="536">
        <f t="shared" si="61"/>
        <v>6050</v>
      </c>
      <c r="J372" s="536">
        <v>0</v>
      </c>
      <c r="K372" s="536">
        <v>6050</v>
      </c>
      <c r="L372" s="536">
        <v>0</v>
      </c>
      <c r="M372" s="536">
        <v>0</v>
      </c>
      <c r="N372" s="536">
        <v>0</v>
      </c>
      <c r="O372" s="536">
        <v>0</v>
      </c>
      <c r="P372" s="536">
        <v>0</v>
      </c>
      <c r="Q372" s="536">
        <f t="shared" si="62"/>
        <v>0</v>
      </c>
      <c r="R372" s="536">
        <v>0</v>
      </c>
      <c r="S372" s="536">
        <v>0</v>
      </c>
      <c r="T372" s="535">
        <v>0</v>
      </c>
    </row>
    <row r="373" spans="1:20" ht="34.5" customHeight="1">
      <c r="A373" s="569"/>
      <c r="B373" s="569"/>
      <c r="C373" s="510"/>
      <c r="D373" s="510" t="s">
        <v>34</v>
      </c>
      <c r="E373" s="570" t="s">
        <v>35</v>
      </c>
      <c r="F373" s="570"/>
      <c r="G373" s="534">
        <f t="shared" si="59"/>
        <v>9783</v>
      </c>
      <c r="H373" s="536">
        <f t="shared" si="60"/>
        <v>9783</v>
      </c>
      <c r="I373" s="536">
        <f t="shared" si="61"/>
        <v>9783</v>
      </c>
      <c r="J373" s="536">
        <v>0</v>
      </c>
      <c r="K373" s="536">
        <v>9783</v>
      </c>
      <c r="L373" s="536">
        <v>0</v>
      </c>
      <c r="M373" s="536">
        <v>0</v>
      </c>
      <c r="N373" s="536">
        <v>0</v>
      </c>
      <c r="O373" s="536">
        <v>0</v>
      </c>
      <c r="P373" s="536">
        <v>0</v>
      </c>
      <c r="Q373" s="536">
        <f t="shared" si="62"/>
        <v>0</v>
      </c>
      <c r="R373" s="536">
        <v>0</v>
      </c>
      <c r="S373" s="536">
        <v>0</v>
      </c>
      <c r="T373" s="535">
        <v>0</v>
      </c>
    </row>
    <row r="374" spans="1:20" ht="21.75" customHeight="1">
      <c r="A374" s="569"/>
      <c r="B374" s="569"/>
      <c r="C374" s="510"/>
      <c r="D374" s="510" t="s">
        <v>38</v>
      </c>
      <c r="E374" s="570" t="s">
        <v>39</v>
      </c>
      <c r="F374" s="570"/>
      <c r="G374" s="534">
        <f t="shared" si="59"/>
        <v>6470</v>
      </c>
      <c r="H374" s="536">
        <f t="shared" si="60"/>
        <v>6470</v>
      </c>
      <c r="I374" s="536">
        <f t="shared" si="61"/>
        <v>6470</v>
      </c>
      <c r="J374" s="536">
        <v>0</v>
      </c>
      <c r="K374" s="536">
        <v>6470</v>
      </c>
      <c r="L374" s="536">
        <v>0</v>
      </c>
      <c r="M374" s="536">
        <v>0</v>
      </c>
      <c r="N374" s="536">
        <v>0</v>
      </c>
      <c r="O374" s="536">
        <v>0</v>
      </c>
      <c r="P374" s="536">
        <v>0</v>
      </c>
      <c r="Q374" s="536">
        <f t="shared" si="62"/>
        <v>0</v>
      </c>
      <c r="R374" s="536">
        <v>0</v>
      </c>
      <c r="S374" s="536">
        <v>0</v>
      </c>
      <c r="T374" s="535">
        <v>0</v>
      </c>
    </row>
    <row r="375" spans="1:20" ht="14.25" customHeight="1">
      <c r="A375" s="569"/>
      <c r="B375" s="569"/>
      <c r="C375" s="510"/>
      <c r="D375" s="510" t="s">
        <v>40</v>
      </c>
      <c r="E375" s="570" t="s">
        <v>41</v>
      </c>
      <c r="F375" s="570"/>
      <c r="G375" s="534">
        <f t="shared" si="59"/>
        <v>5000</v>
      </c>
      <c r="H375" s="536">
        <f t="shared" si="60"/>
        <v>5000</v>
      </c>
      <c r="I375" s="536">
        <f t="shared" si="61"/>
        <v>5000</v>
      </c>
      <c r="J375" s="536">
        <v>0</v>
      </c>
      <c r="K375" s="536">
        <v>5000</v>
      </c>
      <c r="L375" s="536">
        <v>0</v>
      </c>
      <c r="M375" s="536">
        <v>0</v>
      </c>
      <c r="N375" s="536">
        <v>0</v>
      </c>
      <c r="O375" s="536">
        <v>0</v>
      </c>
      <c r="P375" s="536">
        <v>0</v>
      </c>
      <c r="Q375" s="536">
        <f t="shared" si="62"/>
        <v>0</v>
      </c>
      <c r="R375" s="536">
        <v>0</v>
      </c>
      <c r="S375" s="536">
        <v>0</v>
      </c>
      <c r="T375" s="535">
        <v>0</v>
      </c>
    </row>
    <row r="376" spans="1:20" ht="14.25" customHeight="1">
      <c r="A376" s="569"/>
      <c r="B376" s="569"/>
      <c r="C376" s="510"/>
      <c r="D376" s="510" t="s">
        <v>166</v>
      </c>
      <c r="E376" s="570" t="s">
        <v>41</v>
      </c>
      <c r="F376" s="570"/>
      <c r="G376" s="534">
        <f>SUM(H376,Q376)</f>
        <v>5594</v>
      </c>
      <c r="H376" s="536">
        <f>SUM(I376,L376:P376)</f>
        <v>5594</v>
      </c>
      <c r="I376" s="536">
        <f>SUM(J376:K376)</f>
        <v>0</v>
      </c>
      <c r="J376" s="536">
        <v>0</v>
      </c>
      <c r="K376" s="536"/>
      <c r="L376" s="536">
        <v>0</v>
      </c>
      <c r="M376" s="536">
        <v>0</v>
      </c>
      <c r="N376" s="536">
        <v>5594</v>
      </c>
      <c r="O376" s="536">
        <v>0</v>
      </c>
      <c r="P376" s="536">
        <v>0</v>
      </c>
      <c r="Q376" s="536">
        <f>SUM(R376,T376)</f>
        <v>0</v>
      </c>
      <c r="R376" s="536">
        <v>0</v>
      </c>
      <c r="S376" s="536">
        <v>0</v>
      </c>
      <c r="T376" s="535">
        <v>0</v>
      </c>
    </row>
    <row r="377" spans="1:20" ht="22.5" customHeight="1">
      <c r="A377" s="569"/>
      <c r="B377" s="569"/>
      <c r="C377" s="510"/>
      <c r="D377" s="510" t="s">
        <v>17</v>
      </c>
      <c r="E377" s="570" t="s">
        <v>18</v>
      </c>
      <c r="F377" s="570"/>
      <c r="G377" s="534">
        <f t="shared" si="59"/>
        <v>455971</v>
      </c>
      <c r="H377" s="536">
        <f t="shared" si="60"/>
        <v>455971</v>
      </c>
      <c r="I377" s="536">
        <f t="shared" si="61"/>
        <v>455971</v>
      </c>
      <c r="J377" s="536">
        <v>0</v>
      </c>
      <c r="K377" s="536">
        <v>455971</v>
      </c>
      <c r="L377" s="536">
        <v>0</v>
      </c>
      <c r="M377" s="536">
        <v>0</v>
      </c>
      <c r="N377" s="536">
        <v>0</v>
      </c>
      <c r="O377" s="536">
        <v>0</v>
      </c>
      <c r="P377" s="536">
        <v>0</v>
      </c>
      <c r="Q377" s="536">
        <f t="shared" si="62"/>
        <v>0</v>
      </c>
      <c r="R377" s="536">
        <v>0</v>
      </c>
      <c r="S377" s="536">
        <v>0</v>
      </c>
      <c r="T377" s="535">
        <v>0</v>
      </c>
    </row>
    <row r="378" spans="1:20" ht="31.5" customHeight="1">
      <c r="A378" s="569"/>
      <c r="B378" s="569"/>
      <c r="C378" s="510"/>
      <c r="D378" s="510" t="s">
        <v>52</v>
      </c>
      <c r="E378" s="570" t="s">
        <v>53</v>
      </c>
      <c r="F378" s="570"/>
      <c r="G378" s="534">
        <f t="shared" si="59"/>
        <v>10640</v>
      </c>
      <c r="H378" s="536">
        <f t="shared" si="60"/>
        <v>10640</v>
      </c>
      <c r="I378" s="536">
        <f t="shared" si="61"/>
        <v>10640</v>
      </c>
      <c r="J378" s="536">
        <v>0</v>
      </c>
      <c r="K378" s="536">
        <v>10640</v>
      </c>
      <c r="L378" s="536">
        <v>0</v>
      </c>
      <c r="M378" s="536">
        <v>0</v>
      </c>
      <c r="N378" s="536">
        <v>0</v>
      </c>
      <c r="O378" s="536">
        <v>0</v>
      </c>
      <c r="P378" s="536">
        <v>0</v>
      </c>
      <c r="Q378" s="536">
        <f t="shared" si="62"/>
        <v>0</v>
      </c>
      <c r="R378" s="536">
        <v>0</v>
      </c>
      <c r="S378" s="536">
        <v>0</v>
      </c>
      <c r="T378" s="535">
        <v>0</v>
      </c>
    </row>
    <row r="379" spans="1:20" ht="33.75" customHeight="1">
      <c r="A379" s="569"/>
      <c r="B379" s="569"/>
      <c r="C379" s="510"/>
      <c r="D379" s="510" t="s">
        <v>54</v>
      </c>
      <c r="E379" s="570" t="s">
        <v>55</v>
      </c>
      <c r="F379" s="570"/>
      <c r="G379" s="534">
        <f t="shared" si="59"/>
        <v>5411</v>
      </c>
      <c r="H379" s="536">
        <f t="shared" si="60"/>
        <v>5411</v>
      </c>
      <c r="I379" s="536">
        <f t="shared" si="61"/>
        <v>5411</v>
      </c>
      <c r="J379" s="536">
        <v>0</v>
      </c>
      <c r="K379" s="536">
        <v>5411</v>
      </c>
      <c r="L379" s="536">
        <v>0</v>
      </c>
      <c r="M379" s="536">
        <v>0</v>
      </c>
      <c r="N379" s="536">
        <v>0</v>
      </c>
      <c r="O379" s="536">
        <v>0</v>
      </c>
      <c r="P379" s="536">
        <v>0</v>
      </c>
      <c r="Q379" s="536">
        <f t="shared" si="62"/>
        <v>0</v>
      </c>
      <c r="R379" s="536">
        <v>0</v>
      </c>
      <c r="S379" s="536">
        <v>0</v>
      </c>
      <c r="T379" s="535">
        <v>0</v>
      </c>
    </row>
    <row r="380" spans="1:20" ht="33.75" customHeight="1">
      <c r="A380" s="569"/>
      <c r="B380" s="569"/>
      <c r="C380" s="510"/>
      <c r="D380" s="510" t="s">
        <v>167</v>
      </c>
      <c r="E380" s="570" t="s">
        <v>55</v>
      </c>
      <c r="F380" s="570"/>
      <c r="G380" s="534">
        <f>SUM(H380,Q380)</f>
        <v>1028</v>
      </c>
      <c r="H380" s="536">
        <f>SUM(I380,L380:P380)</f>
        <v>1028</v>
      </c>
      <c r="I380" s="536">
        <f>SUM(J380:K380)</f>
        <v>0</v>
      </c>
      <c r="J380" s="536">
        <v>0</v>
      </c>
      <c r="K380" s="536"/>
      <c r="L380" s="536">
        <v>0</v>
      </c>
      <c r="M380" s="536">
        <v>0</v>
      </c>
      <c r="N380" s="536">
        <v>1028</v>
      </c>
      <c r="O380" s="536">
        <v>0</v>
      </c>
      <c r="P380" s="536">
        <v>0</v>
      </c>
      <c r="Q380" s="536">
        <f>SUM(R380,T380)</f>
        <v>0</v>
      </c>
      <c r="R380" s="536">
        <v>0</v>
      </c>
      <c r="S380" s="536">
        <v>0</v>
      </c>
      <c r="T380" s="535">
        <v>0</v>
      </c>
    </row>
    <row r="381" spans="1:20" ht="36.75" customHeight="1">
      <c r="A381" s="569"/>
      <c r="B381" s="569"/>
      <c r="C381" s="510"/>
      <c r="D381" s="510" t="s">
        <v>56</v>
      </c>
      <c r="E381" s="570" t="s">
        <v>57</v>
      </c>
      <c r="F381" s="570"/>
      <c r="G381" s="534">
        <f t="shared" si="59"/>
        <v>13796</v>
      </c>
      <c r="H381" s="536">
        <f t="shared" si="60"/>
        <v>13796</v>
      </c>
      <c r="I381" s="536">
        <f t="shared" si="61"/>
        <v>13796</v>
      </c>
      <c r="J381" s="536">
        <v>0</v>
      </c>
      <c r="K381" s="536">
        <v>13796</v>
      </c>
      <c r="L381" s="536">
        <v>0</v>
      </c>
      <c r="M381" s="536">
        <v>0</v>
      </c>
      <c r="N381" s="536">
        <v>0</v>
      </c>
      <c r="O381" s="536">
        <v>0</v>
      </c>
      <c r="P381" s="536">
        <v>0</v>
      </c>
      <c r="Q381" s="536">
        <f t="shared" si="62"/>
        <v>0</v>
      </c>
      <c r="R381" s="536">
        <v>0</v>
      </c>
      <c r="S381" s="536">
        <v>0</v>
      </c>
      <c r="T381" s="535">
        <v>0</v>
      </c>
    </row>
    <row r="382" spans="1:20" ht="36.75" customHeight="1">
      <c r="A382" s="569"/>
      <c r="B382" s="569"/>
      <c r="C382" s="510"/>
      <c r="D382" s="510" t="s">
        <v>168</v>
      </c>
      <c r="E382" s="570" t="s">
        <v>57</v>
      </c>
      <c r="F382" s="570"/>
      <c r="G382" s="534">
        <f>SUM(H382,Q382)</f>
        <v>823</v>
      </c>
      <c r="H382" s="536">
        <f>SUM(I382,L382:P382)</f>
        <v>823</v>
      </c>
      <c r="I382" s="536">
        <f>SUM(J382:K382)</f>
        <v>0</v>
      </c>
      <c r="J382" s="536">
        <v>0</v>
      </c>
      <c r="K382" s="536"/>
      <c r="L382" s="536">
        <v>0</v>
      </c>
      <c r="M382" s="536">
        <v>0</v>
      </c>
      <c r="N382" s="536">
        <v>823</v>
      </c>
      <c r="O382" s="536">
        <v>0</v>
      </c>
      <c r="P382" s="536">
        <v>0</v>
      </c>
      <c r="Q382" s="536">
        <f>SUM(R382,T382)</f>
        <v>0</v>
      </c>
      <c r="R382" s="536">
        <v>0</v>
      </c>
      <c r="S382" s="536">
        <v>0</v>
      </c>
      <c r="T382" s="535">
        <v>0</v>
      </c>
    </row>
    <row r="383" spans="1:20" ht="17.25" customHeight="1">
      <c r="A383" s="569"/>
      <c r="B383" s="569"/>
      <c r="C383" s="539" t="s">
        <v>469</v>
      </c>
      <c r="D383" s="539"/>
      <c r="E383" s="571" t="s">
        <v>470</v>
      </c>
      <c r="F383" s="571"/>
      <c r="G383" s="542">
        <f>SUM(G384:G400)</f>
        <v>1957061</v>
      </c>
      <c r="H383" s="542">
        <f>SUM(H384:H400)</f>
        <v>1957061</v>
      </c>
      <c r="I383" s="542">
        <f>SUM(I384:I400)</f>
        <v>1957061</v>
      </c>
      <c r="J383" s="542">
        <f>SUM(J384:J400)</f>
        <v>1760513</v>
      </c>
      <c r="K383" s="542">
        <f aca="true" t="shared" si="64" ref="K383:T383">SUM(K384:K400)</f>
        <v>196548</v>
      </c>
      <c r="L383" s="542">
        <f t="shared" si="64"/>
        <v>0</v>
      </c>
      <c r="M383" s="542">
        <f t="shared" si="64"/>
        <v>0</v>
      </c>
      <c r="N383" s="542">
        <f t="shared" si="64"/>
        <v>0</v>
      </c>
      <c r="O383" s="542">
        <f t="shared" si="64"/>
        <v>0</v>
      </c>
      <c r="P383" s="542">
        <f t="shared" si="64"/>
        <v>0</v>
      </c>
      <c r="Q383" s="542">
        <f t="shared" si="64"/>
        <v>0</v>
      </c>
      <c r="R383" s="542">
        <f t="shared" si="64"/>
        <v>0</v>
      </c>
      <c r="S383" s="542">
        <f t="shared" si="64"/>
        <v>0</v>
      </c>
      <c r="T383" s="541">
        <f t="shared" si="64"/>
        <v>0</v>
      </c>
    </row>
    <row r="384" spans="1:20" ht="24" customHeight="1">
      <c r="A384" s="569"/>
      <c r="B384" s="569"/>
      <c r="C384" s="510"/>
      <c r="D384" s="510" t="s">
        <v>9</v>
      </c>
      <c r="E384" s="570" t="s">
        <v>10</v>
      </c>
      <c r="F384" s="570"/>
      <c r="G384" s="534">
        <f t="shared" si="59"/>
        <v>1398073</v>
      </c>
      <c r="H384" s="536">
        <f t="shared" si="60"/>
        <v>1398073</v>
      </c>
      <c r="I384" s="536">
        <f t="shared" si="61"/>
        <v>1398073</v>
      </c>
      <c r="J384" s="536">
        <v>1398073</v>
      </c>
      <c r="K384" s="536">
        <v>0</v>
      </c>
      <c r="L384" s="536">
        <v>0</v>
      </c>
      <c r="M384" s="536">
        <v>0</v>
      </c>
      <c r="N384" s="536">
        <v>0</v>
      </c>
      <c r="O384" s="536">
        <v>0</v>
      </c>
      <c r="P384" s="536">
        <v>0</v>
      </c>
      <c r="Q384" s="536">
        <f t="shared" si="62"/>
        <v>0</v>
      </c>
      <c r="R384" s="536">
        <v>0</v>
      </c>
      <c r="S384" s="536">
        <v>0</v>
      </c>
      <c r="T384" s="535">
        <v>0</v>
      </c>
    </row>
    <row r="385" spans="1:20" ht="22.5" customHeight="1">
      <c r="A385" s="569"/>
      <c r="B385" s="569"/>
      <c r="C385" s="510"/>
      <c r="D385" s="510" t="s">
        <v>11</v>
      </c>
      <c r="E385" s="570" t="s">
        <v>12</v>
      </c>
      <c r="F385" s="570"/>
      <c r="G385" s="534">
        <f t="shared" si="59"/>
        <v>102001</v>
      </c>
      <c r="H385" s="536">
        <f t="shared" si="60"/>
        <v>102001</v>
      </c>
      <c r="I385" s="536">
        <f t="shared" si="61"/>
        <v>102001</v>
      </c>
      <c r="J385" s="536">
        <v>102001</v>
      </c>
      <c r="K385" s="536">
        <v>0</v>
      </c>
      <c r="L385" s="536">
        <v>0</v>
      </c>
      <c r="M385" s="536">
        <v>0</v>
      </c>
      <c r="N385" s="536">
        <v>0</v>
      </c>
      <c r="O385" s="536">
        <v>0</v>
      </c>
      <c r="P385" s="536">
        <v>0</v>
      </c>
      <c r="Q385" s="536">
        <f t="shared" si="62"/>
        <v>0</v>
      </c>
      <c r="R385" s="536">
        <v>0</v>
      </c>
      <c r="S385" s="536">
        <v>0</v>
      </c>
      <c r="T385" s="535">
        <v>0</v>
      </c>
    </row>
    <row r="386" spans="1:20" ht="22.5" customHeight="1">
      <c r="A386" s="569"/>
      <c r="B386" s="569"/>
      <c r="C386" s="510"/>
      <c r="D386" s="510" t="s">
        <v>13</v>
      </c>
      <c r="E386" s="570" t="s">
        <v>14</v>
      </c>
      <c r="F386" s="570"/>
      <c r="G386" s="534">
        <f t="shared" si="59"/>
        <v>225878</v>
      </c>
      <c r="H386" s="536">
        <f t="shared" si="60"/>
        <v>225878</v>
      </c>
      <c r="I386" s="536">
        <f t="shared" si="61"/>
        <v>225878</v>
      </c>
      <c r="J386" s="536">
        <v>225878</v>
      </c>
      <c r="K386" s="536">
        <v>0</v>
      </c>
      <c r="L386" s="536">
        <v>0</v>
      </c>
      <c r="M386" s="536">
        <v>0</v>
      </c>
      <c r="N386" s="536">
        <v>0</v>
      </c>
      <c r="O386" s="536">
        <v>0</v>
      </c>
      <c r="P386" s="536">
        <v>0</v>
      </c>
      <c r="Q386" s="536">
        <f t="shared" si="62"/>
        <v>0</v>
      </c>
      <c r="R386" s="536">
        <v>0</v>
      </c>
      <c r="S386" s="536">
        <v>0</v>
      </c>
      <c r="T386" s="535">
        <v>0</v>
      </c>
    </row>
    <row r="387" spans="1:20" ht="15.75" customHeight="1">
      <c r="A387" s="569"/>
      <c r="B387" s="569"/>
      <c r="C387" s="510"/>
      <c r="D387" s="510" t="s">
        <v>15</v>
      </c>
      <c r="E387" s="570" t="s">
        <v>16</v>
      </c>
      <c r="F387" s="570"/>
      <c r="G387" s="534">
        <f t="shared" si="59"/>
        <v>34561</v>
      </c>
      <c r="H387" s="536">
        <f t="shared" si="60"/>
        <v>34561</v>
      </c>
      <c r="I387" s="536">
        <f t="shared" si="61"/>
        <v>34561</v>
      </c>
      <c r="J387" s="536">
        <v>34561</v>
      </c>
      <c r="K387" s="536">
        <v>0</v>
      </c>
      <c r="L387" s="536">
        <v>0</v>
      </c>
      <c r="M387" s="536">
        <v>0</v>
      </c>
      <c r="N387" s="536">
        <v>0</v>
      </c>
      <c r="O387" s="536">
        <v>0</v>
      </c>
      <c r="P387" s="536">
        <v>0</v>
      </c>
      <c r="Q387" s="536">
        <f t="shared" si="62"/>
        <v>0</v>
      </c>
      <c r="R387" s="536">
        <v>0</v>
      </c>
      <c r="S387" s="536">
        <v>0</v>
      </c>
      <c r="T387" s="535">
        <v>0</v>
      </c>
    </row>
    <row r="388" spans="1:20" ht="16.5" customHeight="1">
      <c r="A388" s="569"/>
      <c r="B388" s="569"/>
      <c r="C388" s="510"/>
      <c r="D388" s="510" t="s">
        <v>22</v>
      </c>
      <c r="E388" s="570" t="s">
        <v>23</v>
      </c>
      <c r="F388" s="570"/>
      <c r="G388" s="534">
        <f t="shared" si="59"/>
        <v>24237</v>
      </c>
      <c r="H388" s="536">
        <f t="shared" si="60"/>
        <v>24237</v>
      </c>
      <c r="I388" s="536">
        <f t="shared" si="61"/>
        <v>24237</v>
      </c>
      <c r="J388" s="536">
        <v>0</v>
      </c>
      <c r="K388" s="536">
        <v>24237</v>
      </c>
      <c r="L388" s="536">
        <v>0</v>
      </c>
      <c r="M388" s="536">
        <v>0</v>
      </c>
      <c r="N388" s="536">
        <v>0</v>
      </c>
      <c r="O388" s="536">
        <v>0</v>
      </c>
      <c r="P388" s="536">
        <v>0</v>
      </c>
      <c r="Q388" s="536">
        <f t="shared" si="62"/>
        <v>0</v>
      </c>
      <c r="R388" s="536">
        <v>0</v>
      </c>
      <c r="S388" s="536">
        <v>0</v>
      </c>
      <c r="T388" s="535">
        <v>0</v>
      </c>
    </row>
    <row r="389" spans="1:20" ht="26.25" customHeight="1">
      <c r="A389" s="569"/>
      <c r="B389" s="569"/>
      <c r="C389" s="510"/>
      <c r="D389" s="510" t="s">
        <v>107</v>
      </c>
      <c r="E389" s="570" t="s">
        <v>108</v>
      </c>
      <c r="F389" s="570"/>
      <c r="G389" s="534">
        <f t="shared" si="59"/>
        <v>0</v>
      </c>
      <c r="H389" s="536">
        <f t="shared" si="60"/>
        <v>0</v>
      </c>
      <c r="I389" s="536">
        <f t="shared" si="61"/>
        <v>0</v>
      </c>
      <c r="J389" s="536">
        <v>0</v>
      </c>
      <c r="K389" s="536">
        <v>0</v>
      </c>
      <c r="L389" s="536">
        <v>0</v>
      </c>
      <c r="M389" s="536">
        <v>0</v>
      </c>
      <c r="N389" s="536">
        <v>0</v>
      </c>
      <c r="O389" s="536">
        <v>0</v>
      </c>
      <c r="P389" s="536">
        <v>0</v>
      </c>
      <c r="Q389" s="536">
        <f t="shared" si="62"/>
        <v>0</v>
      </c>
      <c r="R389" s="536">
        <v>0</v>
      </c>
      <c r="S389" s="536">
        <v>0</v>
      </c>
      <c r="T389" s="535">
        <v>0</v>
      </c>
    </row>
    <row r="390" spans="1:20" ht="17.25" customHeight="1">
      <c r="A390" s="569"/>
      <c r="B390" s="569"/>
      <c r="C390" s="510"/>
      <c r="D390" s="510" t="s">
        <v>24</v>
      </c>
      <c r="E390" s="570" t="s">
        <v>25</v>
      </c>
      <c r="F390" s="570"/>
      <c r="G390" s="534">
        <f t="shared" si="59"/>
        <v>73555</v>
      </c>
      <c r="H390" s="536">
        <f t="shared" si="60"/>
        <v>73555</v>
      </c>
      <c r="I390" s="536">
        <f t="shared" si="61"/>
        <v>73555</v>
      </c>
      <c r="J390" s="536">
        <v>0</v>
      </c>
      <c r="K390" s="536">
        <v>73555</v>
      </c>
      <c r="L390" s="536">
        <v>0</v>
      </c>
      <c r="M390" s="536">
        <v>0</v>
      </c>
      <c r="N390" s="536">
        <v>0</v>
      </c>
      <c r="O390" s="536">
        <v>0</v>
      </c>
      <c r="P390" s="536">
        <v>0</v>
      </c>
      <c r="Q390" s="536">
        <f t="shared" si="62"/>
        <v>0</v>
      </c>
      <c r="R390" s="536">
        <v>0</v>
      </c>
      <c r="S390" s="536">
        <v>0</v>
      </c>
      <c r="T390" s="535">
        <v>0</v>
      </c>
    </row>
    <row r="391" spans="1:20" ht="13.5" customHeight="1">
      <c r="A391" s="569"/>
      <c r="B391" s="569"/>
      <c r="C391" s="510"/>
      <c r="D391" s="510" t="s">
        <v>28</v>
      </c>
      <c r="E391" s="570" t="s">
        <v>29</v>
      </c>
      <c r="F391" s="570"/>
      <c r="G391" s="534">
        <f t="shared" si="59"/>
        <v>2600</v>
      </c>
      <c r="H391" s="536">
        <f t="shared" si="60"/>
        <v>2600</v>
      </c>
      <c r="I391" s="536">
        <f t="shared" si="61"/>
        <v>2600</v>
      </c>
      <c r="J391" s="536">
        <v>0</v>
      </c>
      <c r="K391" s="536">
        <v>2600</v>
      </c>
      <c r="L391" s="536">
        <v>0</v>
      </c>
      <c r="M391" s="536">
        <v>0</v>
      </c>
      <c r="N391" s="536">
        <v>0</v>
      </c>
      <c r="O391" s="536">
        <v>0</v>
      </c>
      <c r="P391" s="536">
        <v>0</v>
      </c>
      <c r="Q391" s="536">
        <f t="shared" si="62"/>
        <v>0</v>
      </c>
      <c r="R391" s="536">
        <v>0</v>
      </c>
      <c r="S391" s="536">
        <v>0</v>
      </c>
      <c r="T391" s="535">
        <v>0</v>
      </c>
    </row>
    <row r="392" spans="1:20" ht="13.5" customHeight="1">
      <c r="A392" s="569"/>
      <c r="B392" s="569"/>
      <c r="C392" s="510"/>
      <c r="D392" s="510" t="s">
        <v>5</v>
      </c>
      <c r="E392" s="570" t="s">
        <v>6</v>
      </c>
      <c r="F392" s="570"/>
      <c r="G392" s="534">
        <f t="shared" si="59"/>
        <v>12300</v>
      </c>
      <c r="H392" s="536">
        <f t="shared" si="60"/>
        <v>12300</v>
      </c>
      <c r="I392" s="536">
        <f t="shared" si="61"/>
        <v>12300</v>
      </c>
      <c r="J392" s="536">
        <v>0</v>
      </c>
      <c r="K392" s="536">
        <v>12300</v>
      </c>
      <c r="L392" s="536">
        <v>0</v>
      </c>
      <c r="M392" s="536">
        <v>0</v>
      </c>
      <c r="N392" s="536">
        <v>0</v>
      </c>
      <c r="O392" s="536">
        <v>0</v>
      </c>
      <c r="P392" s="536">
        <v>0</v>
      </c>
      <c r="Q392" s="536">
        <f t="shared" si="62"/>
        <v>0</v>
      </c>
      <c r="R392" s="536">
        <v>0</v>
      </c>
      <c r="S392" s="536">
        <v>0</v>
      </c>
      <c r="T392" s="535">
        <v>0</v>
      </c>
    </row>
    <row r="393" spans="1:20" ht="36" customHeight="1">
      <c r="A393" s="569"/>
      <c r="B393" s="569"/>
      <c r="C393" s="510"/>
      <c r="D393" s="510" t="s">
        <v>34</v>
      </c>
      <c r="E393" s="570" t="s">
        <v>35</v>
      </c>
      <c r="F393" s="570"/>
      <c r="G393" s="534">
        <f t="shared" si="59"/>
        <v>2550</v>
      </c>
      <c r="H393" s="536">
        <f t="shared" si="60"/>
        <v>2550</v>
      </c>
      <c r="I393" s="536">
        <f t="shared" si="61"/>
        <v>2550</v>
      </c>
      <c r="J393" s="536">
        <v>0</v>
      </c>
      <c r="K393" s="536">
        <v>2550</v>
      </c>
      <c r="L393" s="536">
        <v>0</v>
      </c>
      <c r="M393" s="536">
        <v>0</v>
      </c>
      <c r="N393" s="536">
        <v>0</v>
      </c>
      <c r="O393" s="536">
        <v>0</v>
      </c>
      <c r="P393" s="536">
        <v>0</v>
      </c>
      <c r="Q393" s="536">
        <f t="shared" si="62"/>
        <v>0</v>
      </c>
      <c r="R393" s="536">
        <v>0</v>
      </c>
      <c r="S393" s="536">
        <v>0</v>
      </c>
      <c r="T393" s="535">
        <v>0</v>
      </c>
    </row>
    <row r="394" spans="1:20" ht="17.25" customHeight="1">
      <c r="A394" s="569"/>
      <c r="B394" s="569"/>
      <c r="C394" s="510"/>
      <c r="D394" s="510" t="s">
        <v>38</v>
      </c>
      <c r="E394" s="570" t="s">
        <v>39</v>
      </c>
      <c r="F394" s="570"/>
      <c r="G394" s="534">
        <f t="shared" si="59"/>
        <v>720</v>
      </c>
      <c r="H394" s="536">
        <f t="shared" si="60"/>
        <v>720</v>
      </c>
      <c r="I394" s="536">
        <f t="shared" si="61"/>
        <v>720</v>
      </c>
      <c r="J394" s="536">
        <v>0</v>
      </c>
      <c r="K394" s="536">
        <v>720</v>
      </c>
      <c r="L394" s="536">
        <v>0</v>
      </c>
      <c r="M394" s="536">
        <v>0</v>
      </c>
      <c r="N394" s="536">
        <v>0</v>
      </c>
      <c r="O394" s="536">
        <v>0</v>
      </c>
      <c r="P394" s="536">
        <v>0</v>
      </c>
      <c r="Q394" s="536">
        <f t="shared" si="62"/>
        <v>0</v>
      </c>
      <c r="R394" s="536">
        <v>0</v>
      </c>
      <c r="S394" s="536">
        <v>0</v>
      </c>
      <c r="T394" s="535">
        <v>0</v>
      </c>
    </row>
    <row r="395" spans="1:20" ht="13.5" customHeight="1">
      <c r="A395" s="569"/>
      <c r="B395" s="569"/>
      <c r="C395" s="510"/>
      <c r="D395" s="510" t="s">
        <v>40</v>
      </c>
      <c r="E395" s="570" t="s">
        <v>41</v>
      </c>
      <c r="F395" s="570"/>
      <c r="G395" s="534">
        <f t="shared" si="59"/>
        <v>2900</v>
      </c>
      <c r="H395" s="536">
        <f t="shared" si="60"/>
        <v>2900</v>
      </c>
      <c r="I395" s="536">
        <f t="shared" si="61"/>
        <v>2900</v>
      </c>
      <c r="J395" s="536">
        <v>0</v>
      </c>
      <c r="K395" s="536">
        <v>2900</v>
      </c>
      <c r="L395" s="536">
        <v>0</v>
      </c>
      <c r="M395" s="536">
        <v>0</v>
      </c>
      <c r="N395" s="536">
        <v>0</v>
      </c>
      <c r="O395" s="536">
        <v>0</v>
      </c>
      <c r="P395" s="536">
        <v>0</v>
      </c>
      <c r="Q395" s="536">
        <f t="shared" si="62"/>
        <v>0</v>
      </c>
      <c r="R395" s="536">
        <v>0</v>
      </c>
      <c r="S395" s="536">
        <v>0</v>
      </c>
      <c r="T395" s="535">
        <v>0</v>
      </c>
    </row>
    <row r="396" spans="1:20" ht="24" customHeight="1">
      <c r="A396" s="569"/>
      <c r="B396" s="569"/>
      <c r="C396" s="510"/>
      <c r="D396" s="510" t="s">
        <v>17</v>
      </c>
      <c r="E396" s="570" t="s">
        <v>18</v>
      </c>
      <c r="F396" s="570"/>
      <c r="G396" s="534">
        <f t="shared" si="59"/>
        <v>72186</v>
      </c>
      <c r="H396" s="536">
        <f t="shared" si="60"/>
        <v>72186</v>
      </c>
      <c r="I396" s="536">
        <f t="shared" si="61"/>
        <v>72186</v>
      </c>
      <c r="J396" s="536">
        <v>0</v>
      </c>
      <c r="K396" s="536">
        <v>72186</v>
      </c>
      <c r="L396" s="536">
        <v>0</v>
      </c>
      <c r="M396" s="536">
        <v>0</v>
      </c>
      <c r="N396" s="536">
        <v>0</v>
      </c>
      <c r="O396" s="536">
        <v>0</v>
      </c>
      <c r="P396" s="536">
        <v>0</v>
      </c>
      <c r="Q396" s="536">
        <f t="shared" si="62"/>
        <v>0</v>
      </c>
      <c r="R396" s="536">
        <v>0</v>
      </c>
      <c r="S396" s="536">
        <v>0</v>
      </c>
      <c r="T396" s="535">
        <v>0</v>
      </c>
    </row>
    <row r="397" spans="1:20" ht="32.25" customHeight="1">
      <c r="A397" s="569"/>
      <c r="B397" s="569"/>
      <c r="C397" s="510"/>
      <c r="D397" s="510" t="s">
        <v>44</v>
      </c>
      <c r="E397" s="570" t="s">
        <v>45</v>
      </c>
      <c r="F397" s="570"/>
      <c r="G397" s="534">
        <f t="shared" si="59"/>
        <v>700</v>
      </c>
      <c r="H397" s="536">
        <f t="shared" si="60"/>
        <v>700</v>
      </c>
      <c r="I397" s="536">
        <f t="shared" si="61"/>
        <v>700</v>
      </c>
      <c r="J397" s="536">
        <v>0</v>
      </c>
      <c r="K397" s="536">
        <v>700</v>
      </c>
      <c r="L397" s="536">
        <v>0</v>
      </c>
      <c r="M397" s="536">
        <v>0</v>
      </c>
      <c r="N397" s="536">
        <v>0</v>
      </c>
      <c r="O397" s="536">
        <v>0</v>
      </c>
      <c r="P397" s="536">
        <v>0</v>
      </c>
      <c r="Q397" s="536">
        <f t="shared" si="62"/>
        <v>0</v>
      </c>
      <c r="R397" s="536">
        <v>0</v>
      </c>
      <c r="S397" s="536">
        <v>0</v>
      </c>
      <c r="T397" s="535">
        <v>0</v>
      </c>
    </row>
    <row r="398" spans="1:20" ht="33" customHeight="1">
      <c r="A398" s="569"/>
      <c r="B398" s="569"/>
      <c r="C398" s="510"/>
      <c r="D398" s="510" t="s">
        <v>52</v>
      </c>
      <c r="E398" s="570" t="s">
        <v>53</v>
      </c>
      <c r="F398" s="570"/>
      <c r="G398" s="534">
        <f t="shared" si="59"/>
        <v>1000</v>
      </c>
      <c r="H398" s="536">
        <f t="shared" si="60"/>
        <v>1000</v>
      </c>
      <c r="I398" s="536">
        <f t="shared" si="61"/>
        <v>1000</v>
      </c>
      <c r="J398" s="536">
        <v>0</v>
      </c>
      <c r="K398" s="536">
        <v>1000</v>
      </c>
      <c r="L398" s="536">
        <v>0</v>
      </c>
      <c r="M398" s="536">
        <v>0</v>
      </c>
      <c r="N398" s="536">
        <v>0</v>
      </c>
      <c r="O398" s="536">
        <v>0</v>
      </c>
      <c r="P398" s="536">
        <v>0</v>
      </c>
      <c r="Q398" s="536">
        <f t="shared" si="62"/>
        <v>0</v>
      </c>
      <c r="R398" s="536">
        <v>0</v>
      </c>
      <c r="S398" s="536">
        <v>0</v>
      </c>
      <c r="T398" s="535">
        <v>0</v>
      </c>
    </row>
    <row r="399" spans="1:20" ht="36" customHeight="1">
      <c r="A399" s="569"/>
      <c r="B399" s="569"/>
      <c r="C399" s="510"/>
      <c r="D399" s="510" t="s">
        <v>54</v>
      </c>
      <c r="E399" s="570" t="s">
        <v>55</v>
      </c>
      <c r="F399" s="570"/>
      <c r="G399" s="534">
        <f t="shared" si="59"/>
        <v>1000</v>
      </c>
      <c r="H399" s="536">
        <f t="shared" si="60"/>
        <v>1000</v>
      </c>
      <c r="I399" s="536">
        <f t="shared" si="61"/>
        <v>1000</v>
      </c>
      <c r="J399" s="536">
        <v>0</v>
      </c>
      <c r="K399" s="536">
        <v>1000</v>
      </c>
      <c r="L399" s="536">
        <v>0</v>
      </c>
      <c r="M399" s="536">
        <v>0</v>
      </c>
      <c r="N399" s="536">
        <v>0</v>
      </c>
      <c r="O399" s="536">
        <v>0</v>
      </c>
      <c r="P399" s="536">
        <v>0</v>
      </c>
      <c r="Q399" s="536">
        <f t="shared" si="62"/>
        <v>0</v>
      </c>
      <c r="R399" s="536">
        <v>0</v>
      </c>
      <c r="S399" s="536">
        <v>0</v>
      </c>
      <c r="T399" s="535">
        <v>0</v>
      </c>
    </row>
    <row r="400" spans="1:20" ht="33" customHeight="1">
      <c r="A400" s="569"/>
      <c r="B400" s="569"/>
      <c r="C400" s="510"/>
      <c r="D400" s="510" t="s">
        <v>56</v>
      </c>
      <c r="E400" s="570" t="s">
        <v>57</v>
      </c>
      <c r="F400" s="570"/>
      <c r="G400" s="534">
        <f t="shared" si="59"/>
        <v>2800</v>
      </c>
      <c r="H400" s="536">
        <f t="shared" si="60"/>
        <v>2800</v>
      </c>
      <c r="I400" s="536">
        <f t="shared" si="61"/>
        <v>2800</v>
      </c>
      <c r="J400" s="536">
        <v>0</v>
      </c>
      <c r="K400" s="536">
        <v>2800</v>
      </c>
      <c r="L400" s="536">
        <v>0</v>
      </c>
      <c r="M400" s="536">
        <v>0</v>
      </c>
      <c r="N400" s="536">
        <v>0</v>
      </c>
      <c r="O400" s="536">
        <v>0</v>
      </c>
      <c r="P400" s="536">
        <v>0</v>
      </c>
      <c r="Q400" s="536">
        <f t="shared" si="62"/>
        <v>0</v>
      </c>
      <c r="R400" s="536">
        <v>0</v>
      </c>
      <c r="S400" s="536">
        <v>0</v>
      </c>
      <c r="T400" s="535">
        <v>0</v>
      </c>
    </row>
    <row r="401" spans="1:20" ht="33.75" customHeight="1">
      <c r="A401" s="569"/>
      <c r="B401" s="569"/>
      <c r="C401" s="539" t="s">
        <v>572</v>
      </c>
      <c r="D401" s="539"/>
      <c r="E401" s="571" t="s">
        <v>111</v>
      </c>
      <c r="F401" s="571"/>
      <c r="G401" s="542">
        <f>SUM(G402:G418)</f>
        <v>1051738</v>
      </c>
      <c r="H401" s="542">
        <f>SUM(H402:H418)</f>
        <v>1051738</v>
      </c>
      <c r="I401" s="542">
        <f>SUM(I402:I418)</f>
        <v>1048708</v>
      </c>
      <c r="J401" s="542">
        <f>SUM(J402:J418)</f>
        <v>954308</v>
      </c>
      <c r="K401" s="542">
        <f aca="true" t="shared" si="65" ref="K401:T401">SUM(K402:K418)</f>
        <v>94400</v>
      </c>
      <c r="L401" s="542">
        <f t="shared" si="65"/>
        <v>0</v>
      </c>
      <c r="M401" s="542">
        <f t="shared" si="65"/>
        <v>3030</v>
      </c>
      <c r="N401" s="542">
        <f t="shared" si="65"/>
        <v>0</v>
      </c>
      <c r="O401" s="542">
        <f t="shared" si="65"/>
        <v>0</v>
      </c>
      <c r="P401" s="542">
        <f t="shared" si="65"/>
        <v>0</v>
      </c>
      <c r="Q401" s="542">
        <f t="shared" si="65"/>
        <v>0</v>
      </c>
      <c r="R401" s="542">
        <f t="shared" si="65"/>
        <v>0</v>
      </c>
      <c r="S401" s="542">
        <f t="shared" si="65"/>
        <v>0</v>
      </c>
      <c r="T401" s="541">
        <f t="shared" si="65"/>
        <v>0</v>
      </c>
    </row>
    <row r="402" spans="1:20" ht="21" customHeight="1">
      <c r="A402" s="569"/>
      <c r="B402" s="569"/>
      <c r="C402" s="510"/>
      <c r="D402" s="510" t="s">
        <v>7</v>
      </c>
      <c r="E402" s="570" t="s">
        <v>8</v>
      </c>
      <c r="F402" s="570"/>
      <c r="G402" s="534">
        <f t="shared" si="59"/>
        <v>3030</v>
      </c>
      <c r="H402" s="536">
        <f t="shared" si="60"/>
        <v>3030</v>
      </c>
      <c r="I402" s="536">
        <f t="shared" si="61"/>
        <v>0</v>
      </c>
      <c r="J402" s="536">
        <v>0</v>
      </c>
      <c r="K402" s="536">
        <v>0</v>
      </c>
      <c r="L402" s="536">
        <v>0</v>
      </c>
      <c r="M402" s="536">
        <v>3030</v>
      </c>
      <c r="N402" s="536">
        <v>0</v>
      </c>
      <c r="O402" s="536">
        <v>0</v>
      </c>
      <c r="P402" s="536">
        <v>0</v>
      </c>
      <c r="Q402" s="536">
        <f t="shared" si="62"/>
        <v>0</v>
      </c>
      <c r="R402" s="536">
        <v>0</v>
      </c>
      <c r="S402" s="536">
        <v>0</v>
      </c>
      <c r="T402" s="535">
        <v>0</v>
      </c>
    </row>
    <row r="403" spans="1:20" ht="24.75" customHeight="1">
      <c r="A403" s="569"/>
      <c r="B403" s="569"/>
      <c r="C403" s="510"/>
      <c r="D403" s="510" t="s">
        <v>9</v>
      </c>
      <c r="E403" s="570" t="s">
        <v>10</v>
      </c>
      <c r="F403" s="570"/>
      <c r="G403" s="534">
        <f t="shared" si="59"/>
        <v>749308</v>
      </c>
      <c r="H403" s="536">
        <f t="shared" si="60"/>
        <v>749308</v>
      </c>
      <c r="I403" s="536">
        <f t="shared" si="61"/>
        <v>749308</v>
      </c>
      <c r="J403" s="536">
        <v>749308</v>
      </c>
      <c r="K403" s="536">
        <v>0</v>
      </c>
      <c r="L403" s="536">
        <v>0</v>
      </c>
      <c r="M403" s="536">
        <v>0</v>
      </c>
      <c r="N403" s="536">
        <v>0</v>
      </c>
      <c r="O403" s="536">
        <v>0</v>
      </c>
      <c r="P403" s="536">
        <v>0</v>
      </c>
      <c r="Q403" s="536">
        <f t="shared" si="62"/>
        <v>0</v>
      </c>
      <c r="R403" s="536">
        <v>0</v>
      </c>
      <c r="S403" s="536">
        <v>0</v>
      </c>
      <c r="T403" s="535">
        <v>0</v>
      </c>
    </row>
    <row r="404" spans="1:20" ht="24.75" customHeight="1">
      <c r="A404" s="569"/>
      <c r="B404" s="569"/>
      <c r="C404" s="510"/>
      <c r="D404" s="510" t="s">
        <v>11</v>
      </c>
      <c r="E404" s="570" t="s">
        <v>12</v>
      </c>
      <c r="F404" s="570"/>
      <c r="G404" s="534">
        <f t="shared" si="59"/>
        <v>67000</v>
      </c>
      <c r="H404" s="536">
        <f t="shared" si="60"/>
        <v>67000</v>
      </c>
      <c r="I404" s="536">
        <f t="shared" si="61"/>
        <v>67000</v>
      </c>
      <c r="J404" s="536">
        <v>67000</v>
      </c>
      <c r="K404" s="536">
        <v>0</v>
      </c>
      <c r="L404" s="536">
        <v>0</v>
      </c>
      <c r="M404" s="536">
        <v>0</v>
      </c>
      <c r="N404" s="536">
        <v>0</v>
      </c>
      <c r="O404" s="536">
        <v>0</v>
      </c>
      <c r="P404" s="536">
        <v>0</v>
      </c>
      <c r="Q404" s="536">
        <f t="shared" si="62"/>
        <v>0</v>
      </c>
      <c r="R404" s="536">
        <v>0</v>
      </c>
      <c r="S404" s="536">
        <v>0</v>
      </c>
      <c r="T404" s="535">
        <v>0</v>
      </c>
    </row>
    <row r="405" spans="1:20" ht="23.25" customHeight="1">
      <c r="A405" s="569"/>
      <c r="B405" s="569"/>
      <c r="C405" s="510"/>
      <c r="D405" s="510" t="s">
        <v>13</v>
      </c>
      <c r="E405" s="570" t="s">
        <v>14</v>
      </c>
      <c r="F405" s="570"/>
      <c r="G405" s="534">
        <f t="shared" si="59"/>
        <v>120000</v>
      </c>
      <c r="H405" s="536">
        <f t="shared" si="60"/>
        <v>120000</v>
      </c>
      <c r="I405" s="536">
        <f t="shared" si="61"/>
        <v>120000</v>
      </c>
      <c r="J405" s="536">
        <v>120000</v>
      </c>
      <c r="K405" s="536">
        <v>0</v>
      </c>
      <c r="L405" s="536">
        <v>0</v>
      </c>
      <c r="M405" s="536">
        <v>0</v>
      </c>
      <c r="N405" s="536">
        <v>0</v>
      </c>
      <c r="O405" s="536">
        <v>0</v>
      </c>
      <c r="P405" s="536">
        <v>0</v>
      </c>
      <c r="Q405" s="536">
        <f t="shared" si="62"/>
        <v>0</v>
      </c>
      <c r="R405" s="536">
        <v>0</v>
      </c>
      <c r="S405" s="536">
        <v>0</v>
      </c>
      <c r="T405" s="535">
        <v>0</v>
      </c>
    </row>
    <row r="406" spans="1:20" ht="13.5" customHeight="1">
      <c r="A406" s="569"/>
      <c r="B406" s="569"/>
      <c r="C406" s="510"/>
      <c r="D406" s="510" t="s">
        <v>15</v>
      </c>
      <c r="E406" s="570" t="s">
        <v>16</v>
      </c>
      <c r="F406" s="570"/>
      <c r="G406" s="534">
        <f t="shared" si="59"/>
        <v>18000</v>
      </c>
      <c r="H406" s="536">
        <f t="shared" si="60"/>
        <v>18000</v>
      </c>
      <c r="I406" s="536">
        <f t="shared" si="61"/>
        <v>18000</v>
      </c>
      <c r="J406" s="536">
        <v>18000</v>
      </c>
      <c r="K406" s="536">
        <v>0</v>
      </c>
      <c r="L406" s="536">
        <v>0</v>
      </c>
      <c r="M406" s="536">
        <v>0</v>
      </c>
      <c r="N406" s="536">
        <v>0</v>
      </c>
      <c r="O406" s="536">
        <v>0</v>
      </c>
      <c r="P406" s="536">
        <v>0</v>
      </c>
      <c r="Q406" s="536">
        <f t="shared" si="62"/>
        <v>0</v>
      </c>
      <c r="R406" s="536">
        <v>0</v>
      </c>
      <c r="S406" s="536">
        <v>0</v>
      </c>
      <c r="T406" s="535">
        <v>0</v>
      </c>
    </row>
    <row r="407" spans="1:20" ht="13.5" customHeight="1">
      <c r="A407" s="569"/>
      <c r="B407" s="569"/>
      <c r="C407" s="510"/>
      <c r="D407" s="510" t="s">
        <v>22</v>
      </c>
      <c r="E407" s="570" t="s">
        <v>23</v>
      </c>
      <c r="F407" s="570"/>
      <c r="G407" s="534">
        <f t="shared" si="59"/>
        <v>10000</v>
      </c>
      <c r="H407" s="536">
        <f t="shared" si="60"/>
        <v>10000</v>
      </c>
      <c r="I407" s="536">
        <f t="shared" si="61"/>
        <v>10000</v>
      </c>
      <c r="J407" s="536">
        <v>0</v>
      </c>
      <c r="K407" s="536">
        <v>10000</v>
      </c>
      <c r="L407" s="536">
        <v>0</v>
      </c>
      <c r="M407" s="536">
        <v>0</v>
      </c>
      <c r="N407" s="536">
        <v>0</v>
      </c>
      <c r="O407" s="536">
        <v>0</v>
      </c>
      <c r="P407" s="536">
        <v>0</v>
      </c>
      <c r="Q407" s="536">
        <f t="shared" si="62"/>
        <v>0</v>
      </c>
      <c r="R407" s="536">
        <v>0</v>
      </c>
      <c r="S407" s="536">
        <v>0</v>
      </c>
      <c r="T407" s="535">
        <v>0</v>
      </c>
    </row>
    <row r="408" spans="1:20" ht="13.5" customHeight="1">
      <c r="A408" s="569"/>
      <c r="B408" s="569"/>
      <c r="C408" s="510"/>
      <c r="D408" s="510" t="s">
        <v>24</v>
      </c>
      <c r="E408" s="570" t="s">
        <v>25</v>
      </c>
      <c r="F408" s="570"/>
      <c r="G408" s="534">
        <f t="shared" si="59"/>
        <v>12000</v>
      </c>
      <c r="H408" s="536">
        <f t="shared" si="60"/>
        <v>12000</v>
      </c>
      <c r="I408" s="536">
        <f t="shared" si="61"/>
        <v>12000</v>
      </c>
      <c r="J408" s="536">
        <v>0</v>
      </c>
      <c r="K408" s="536">
        <v>12000</v>
      </c>
      <c r="L408" s="536">
        <v>0</v>
      </c>
      <c r="M408" s="536">
        <v>0</v>
      </c>
      <c r="N408" s="536">
        <v>0</v>
      </c>
      <c r="O408" s="536">
        <v>0</v>
      </c>
      <c r="P408" s="536">
        <v>0</v>
      </c>
      <c r="Q408" s="536">
        <f t="shared" si="62"/>
        <v>0</v>
      </c>
      <c r="R408" s="536">
        <v>0</v>
      </c>
      <c r="S408" s="536">
        <v>0</v>
      </c>
      <c r="T408" s="535">
        <v>0</v>
      </c>
    </row>
    <row r="409" spans="1:20" ht="13.5" customHeight="1">
      <c r="A409" s="569"/>
      <c r="B409" s="569"/>
      <c r="C409" s="510"/>
      <c r="D409" s="510" t="s">
        <v>28</v>
      </c>
      <c r="E409" s="570" t="s">
        <v>29</v>
      </c>
      <c r="F409" s="570"/>
      <c r="G409" s="534">
        <f t="shared" si="59"/>
        <v>2000</v>
      </c>
      <c r="H409" s="536">
        <f t="shared" si="60"/>
        <v>2000</v>
      </c>
      <c r="I409" s="536">
        <f t="shared" si="61"/>
        <v>2000</v>
      </c>
      <c r="J409" s="536">
        <v>0</v>
      </c>
      <c r="K409" s="536">
        <v>2000</v>
      </c>
      <c r="L409" s="536">
        <v>0</v>
      </c>
      <c r="M409" s="536">
        <v>0</v>
      </c>
      <c r="N409" s="536">
        <v>0</v>
      </c>
      <c r="O409" s="536">
        <v>0</v>
      </c>
      <c r="P409" s="536">
        <v>0</v>
      </c>
      <c r="Q409" s="536">
        <f t="shared" si="62"/>
        <v>0</v>
      </c>
      <c r="R409" s="536">
        <v>0</v>
      </c>
      <c r="S409" s="536">
        <v>0</v>
      </c>
      <c r="T409" s="535">
        <v>0</v>
      </c>
    </row>
    <row r="410" spans="1:20" ht="13.5" customHeight="1">
      <c r="A410" s="569"/>
      <c r="B410" s="569"/>
      <c r="C410" s="510"/>
      <c r="D410" s="510" t="s">
        <v>5</v>
      </c>
      <c r="E410" s="570" t="s">
        <v>6</v>
      </c>
      <c r="F410" s="570"/>
      <c r="G410" s="534">
        <f t="shared" si="59"/>
        <v>8800</v>
      </c>
      <c r="H410" s="536">
        <f t="shared" si="60"/>
        <v>8800</v>
      </c>
      <c r="I410" s="536">
        <f t="shared" si="61"/>
        <v>8800</v>
      </c>
      <c r="J410" s="536">
        <v>0</v>
      </c>
      <c r="K410" s="536">
        <v>8800</v>
      </c>
      <c r="L410" s="536">
        <v>0</v>
      </c>
      <c r="M410" s="536">
        <v>0</v>
      </c>
      <c r="N410" s="536">
        <v>0</v>
      </c>
      <c r="O410" s="536">
        <v>0</v>
      </c>
      <c r="P410" s="536">
        <v>0</v>
      </c>
      <c r="Q410" s="536">
        <f t="shared" si="62"/>
        <v>0</v>
      </c>
      <c r="R410" s="536">
        <v>0</v>
      </c>
      <c r="S410" s="536">
        <v>0</v>
      </c>
      <c r="T410" s="535">
        <v>0</v>
      </c>
    </row>
    <row r="411" spans="1:20" ht="22.5" customHeight="1">
      <c r="A411" s="569"/>
      <c r="B411" s="569"/>
      <c r="C411" s="510"/>
      <c r="D411" s="510" t="s">
        <v>30</v>
      </c>
      <c r="E411" s="570" t="s">
        <v>31</v>
      </c>
      <c r="F411" s="570"/>
      <c r="G411" s="534">
        <f t="shared" si="59"/>
        <v>2600</v>
      </c>
      <c r="H411" s="536">
        <f t="shared" si="60"/>
        <v>2600</v>
      </c>
      <c r="I411" s="536">
        <f t="shared" si="61"/>
        <v>2600</v>
      </c>
      <c r="J411" s="536">
        <v>0</v>
      </c>
      <c r="K411" s="536">
        <v>2600</v>
      </c>
      <c r="L411" s="536">
        <v>0</v>
      </c>
      <c r="M411" s="536">
        <v>0</v>
      </c>
      <c r="N411" s="536">
        <v>0</v>
      </c>
      <c r="O411" s="536">
        <v>0</v>
      </c>
      <c r="P411" s="536">
        <v>0</v>
      </c>
      <c r="Q411" s="536">
        <f t="shared" si="62"/>
        <v>0</v>
      </c>
      <c r="R411" s="536">
        <v>0</v>
      </c>
      <c r="S411" s="536">
        <v>0</v>
      </c>
      <c r="T411" s="535">
        <v>0</v>
      </c>
    </row>
    <row r="412" spans="1:20" ht="32.25" customHeight="1">
      <c r="A412" s="569"/>
      <c r="B412" s="569"/>
      <c r="C412" s="510"/>
      <c r="D412" s="510" t="s">
        <v>34</v>
      </c>
      <c r="E412" s="570" t="s">
        <v>35</v>
      </c>
      <c r="F412" s="570"/>
      <c r="G412" s="534">
        <f t="shared" si="59"/>
        <v>3000</v>
      </c>
      <c r="H412" s="536">
        <f t="shared" si="60"/>
        <v>3000</v>
      </c>
      <c r="I412" s="536">
        <f t="shared" si="61"/>
        <v>3000</v>
      </c>
      <c r="J412" s="536">
        <v>0</v>
      </c>
      <c r="K412" s="536">
        <v>3000</v>
      </c>
      <c r="L412" s="536">
        <v>0</v>
      </c>
      <c r="M412" s="536">
        <v>0</v>
      </c>
      <c r="N412" s="536">
        <v>0</v>
      </c>
      <c r="O412" s="536">
        <v>0</v>
      </c>
      <c r="P412" s="536">
        <v>0</v>
      </c>
      <c r="Q412" s="536">
        <f t="shared" si="62"/>
        <v>0</v>
      </c>
      <c r="R412" s="536">
        <v>0</v>
      </c>
      <c r="S412" s="536">
        <v>0</v>
      </c>
      <c r="T412" s="535">
        <v>0</v>
      </c>
    </row>
    <row r="413" spans="1:20" ht="17.25" customHeight="1">
      <c r="A413" s="569"/>
      <c r="B413" s="569"/>
      <c r="C413" s="510"/>
      <c r="D413" s="510" t="s">
        <v>38</v>
      </c>
      <c r="E413" s="570" t="s">
        <v>39</v>
      </c>
      <c r="F413" s="570"/>
      <c r="G413" s="534">
        <f t="shared" si="59"/>
        <v>2000</v>
      </c>
      <c r="H413" s="536">
        <f t="shared" si="60"/>
        <v>2000</v>
      </c>
      <c r="I413" s="536">
        <f t="shared" si="61"/>
        <v>2000</v>
      </c>
      <c r="J413" s="536">
        <v>0</v>
      </c>
      <c r="K413" s="536">
        <v>2000</v>
      </c>
      <c r="L413" s="536">
        <v>0</v>
      </c>
      <c r="M413" s="536">
        <v>0</v>
      </c>
      <c r="N413" s="536">
        <v>0</v>
      </c>
      <c r="O413" s="536">
        <v>0</v>
      </c>
      <c r="P413" s="536">
        <v>0</v>
      </c>
      <c r="Q413" s="536">
        <f t="shared" si="62"/>
        <v>0</v>
      </c>
      <c r="R413" s="536">
        <v>0</v>
      </c>
      <c r="S413" s="536">
        <v>0</v>
      </c>
      <c r="T413" s="535">
        <v>0</v>
      </c>
    </row>
    <row r="414" spans="1:20" ht="13.5" customHeight="1">
      <c r="A414" s="569"/>
      <c r="B414" s="569"/>
      <c r="C414" s="510"/>
      <c r="D414" s="510" t="s">
        <v>40</v>
      </c>
      <c r="E414" s="570" t="s">
        <v>41</v>
      </c>
      <c r="F414" s="570"/>
      <c r="G414" s="534">
        <f t="shared" si="59"/>
        <v>3500</v>
      </c>
      <c r="H414" s="536">
        <f t="shared" si="60"/>
        <v>3500</v>
      </c>
      <c r="I414" s="536">
        <f t="shared" si="61"/>
        <v>3500</v>
      </c>
      <c r="J414" s="536">
        <v>0</v>
      </c>
      <c r="K414" s="536">
        <v>3500</v>
      </c>
      <c r="L414" s="536">
        <v>0</v>
      </c>
      <c r="M414" s="536">
        <v>0</v>
      </c>
      <c r="N414" s="536">
        <v>0</v>
      </c>
      <c r="O414" s="536">
        <v>0</v>
      </c>
      <c r="P414" s="536">
        <v>0</v>
      </c>
      <c r="Q414" s="536">
        <f t="shared" si="62"/>
        <v>0</v>
      </c>
      <c r="R414" s="536">
        <v>0</v>
      </c>
      <c r="S414" s="536">
        <v>0</v>
      </c>
      <c r="T414" s="535">
        <v>0</v>
      </c>
    </row>
    <row r="415" spans="1:20" ht="23.25" customHeight="1">
      <c r="A415" s="569"/>
      <c r="B415" s="569"/>
      <c r="C415" s="510"/>
      <c r="D415" s="510" t="s">
        <v>17</v>
      </c>
      <c r="E415" s="570" t="s">
        <v>18</v>
      </c>
      <c r="F415" s="570"/>
      <c r="G415" s="534">
        <f t="shared" si="59"/>
        <v>45000</v>
      </c>
      <c r="H415" s="536">
        <f t="shared" si="60"/>
        <v>45000</v>
      </c>
      <c r="I415" s="536">
        <f t="shared" si="61"/>
        <v>45000</v>
      </c>
      <c r="J415" s="536">
        <v>0</v>
      </c>
      <c r="K415" s="536">
        <v>45000</v>
      </c>
      <c r="L415" s="536">
        <v>0</v>
      </c>
      <c r="M415" s="536">
        <v>0</v>
      </c>
      <c r="N415" s="536">
        <v>0</v>
      </c>
      <c r="O415" s="536">
        <v>0</v>
      </c>
      <c r="P415" s="536">
        <v>0</v>
      </c>
      <c r="Q415" s="536">
        <f t="shared" si="62"/>
        <v>0</v>
      </c>
      <c r="R415" s="536">
        <v>0</v>
      </c>
      <c r="S415" s="536">
        <v>0</v>
      </c>
      <c r="T415" s="535">
        <v>0</v>
      </c>
    </row>
    <row r="416" spans="1:20" ht="35.25" customHeight="1">
      <c r="A416" s="569"/>
      <c r="B416" s="569"/>
      <c r="C416" s="510"/>
      <c r="D416" s="510" t="s">
        <v>52</v>
      </c>
      <c r="E416" s="570" t="s">
        <v>53</v>
      </c>
      <c r="F416" s="570"/>
      <c r="G416" s="534">
        <f t="shared" si="59"/>
        <v>2000</v>
      </c>
      <c r="H416" s="536">
        <f t="shared" si="60"/>
        <v>2000</v>
      </c>
      <c r="I416" s="536">
        <f t="shared" si="61"/>
        <v>2000</v>
      </c>
      <c r="J416" s="536">
        <v>0</v>
      </c>
      <c r="K416" s="536">
        <v>2000</v>
      </c>
      <c r="L416" s="536">
        <v>0</v>
      </c>
      <c r="M416" s="536">
        <v>0</v>
      </c>
      <c r="N416" s="536">
        <v>0</v>
      </c>
      <c r="O416" s="536">
        <v>0</v>
      </c>
      <c r="P416" s="536">
        <v>0</v>
      </c>
      <c r="Q416" s="536">
        <f t="shared" si="62"/>
        <v>0</v>
      </c>
      <c r="R416" s="536">
        <v>0</v>
      </c>
      <c r="S416" s="536">
        <v>0</v>
      </c>
      <c r="T416" s="535">
        <v>0</v>
      </c>
    </row>
    <row r="417" spans="1:20" ht="36.75" customHeight="1">
      <c r="A417" s="569"/>
      <c r="B417" s="569"/>
      <c r="C417" s="510"/>
      <c r="D417" s="510" t="s">
        <v>54</v>
      </c>
      <c r="E417" s="570" t="s">
        <v>55</v>
      </c>
      <c r="F417" s="570"/>
      <c r="G417" s="534">
        <f t="shared" si="59"/>
        <v>1000</v>
      </c>
      <c r="H417" s="536">
        <f t="shared" si="60"/>
        <v>1000</v>
      </c>
      <c r="I417" s="536">
        <f t="shared" si="61"/>
        <v>1000</v>
      </c>
      <c r="J417" s="536">
        <v>0</v>
      </c>
      <c r="K417" s="536">
        <v>1000</v>
      </c>
      <c r="L417" s="536">
        <v>0</v>
      </c>
      <c r="M417" s="536">
        <v>0</v>
      </c>
      <c r="N417" s="536">
        <v>0</v>
      </c>
      <c r="O417" s="536">
        <v>0</v>
      </c>
      <c r="P417" s="536">
        <v>0</v>
      </c>
      <c r="Q417" s="536">
        <f t="shared" si="62"/>
        <v>0</v>
      </c>
      <c r="R417" s="536">
        <v>0</v>
      </c>
      <c r="S417" s="536">
        <v>0</v>
      </c>
      <c r="T417" s="535">
        <v>0</v>
      </c>
    </row>
    <row r="418" spans="1:20" ht="34.5" customHeight="1">
      <c r="A418" s="569"/>
      <c r="B418" s="569"/>
      <c r="C418" s="510"/>
      <c r="D418" s="510" t="s">
        <v>56</v>
      </c>
      <c r="E418" s="570" t="s">
        <v>57</v>
      </c>
      <c r="F418" s="570"/>
      <c r="G418" s="534">
        <f t="shared" si="59"/>
        <v>2500</v>
      </c>
      <c r="H418" s="536">
        <f t="shared" si="60"/>
        <v>2500</v>
      </c>
      <c r="I418" s="536">
        <f t="shared" si="61"/>
        <v>2500</v>
      </c>
      <c r="J418" s="536">
        <v>0</v>
      </c>
      <c r="K418" s="536">
        <v>2500</v>
      </c>
      <c r="L418" s="536">
        <v>0</v>
      </c>
      <c r="M418" s="536">
        <v>0</v>
      </c>
      <c r="N418" s="536">
        <v>0</v>
      </c>
      <c r="O418" s="536">
        <v>0</v>
      </c>
      <c r="P418" s="536">
        <v>0</v>
      </c>
      <c r="Q418" s="536">
        <f t="shared" si="62"/>
        <v>0</v>
      </c>
      <c r="R418" s="536">
        <v>0</v>
      </c>
      <c r="S418" s="536">
        <v>0</v>
      </c>
      <c r="T418" s="535">
        <v>0</v>
      </c>
    </row>
    <row r="419" spans="1:20" ht="23.25" customHeight="1">
      <c r="A419" s="569"/>
      <c r="B419" s="569"/>
      <c r="C419" s="539" t="s">
        <v>472</v>
      </c>
      <c r="D419" s="539"/>
      <c r="E419" s="571" t="s">
        <v>473</v>
      </c>
      <c r="F419" s="571"/>
      <c r="G419" s="542">
        <f>SUM(G420:G427)</f>
        <v>172449</v>
      </c>
      <c r="H419" s="542">
        <f aca="true" t="shared" si="66" ref="H419:T419">SUM(H420:H427)</f>
        <v>172449</v>
      </c>
      <c r="I419" s="542">
        <f t="shared" si="66"/>
        <v>172449</v>
      </c>
      <c r="J419" s="542">
        <f t="shared" si="66"/>
        <v>63702</v>
      </c>
      <c r="K419" s="542">
        <f t="shared" si="66"/>
        <v>108747</v>
      </c>
      <c r="L419" s="542">
        <f t="shared" si="66"/>
        <v>0</v>
      </c>
      <c r="M419" s="542">
        <f t="shared" si="66"/>
        <v>0</v>
      </c>
      <c r="N419" s="542">
        <f t="shared" si="66"/>
        <v>0</v>
      </c>
      <c r="O419" s="542">
        <f t="shared" si="66"/>
        <v>0</v>
      </c>
      <c r="P419" s="542">
        <f t="shared" si="66"/>
        <v>0</v>
      </c>
      <c r="Q419" s="542">
        <f t="shared" si="66"/>
        <v>0</v>
      </c>
      <c r="R419" s="542">
        <f t="shared" si="66"/>
        <v>0</v>
      </c>
      <c r="S419" s="542">
        <f t="shared" si="66"/>
        <v>0</v>
      </c>
      <c r="T419" s="542">
        <f t="shared" si="66"/>
        <v>0</v>
      </c>
    </row>
    <row r="420" spans="1:20" ht="23.25" customHeight="1">
      <c r="A420" s="569"/>
      <c r="B420" s="569"/>
      <c r="C420" s="510"/>
      <c r="D420" s="510" t="s">
        <v>9</v>
      </c>
      <c r="E420" s="570" t="s">
        <v>10</v>
      </c>
      <c r="F420" s="570"/>
      <c r="G420" s="534">
        <f aca="true" t="shared" si="67" ref="G420:G425">SUM(H420,Q420)</f>
        <v>50534</v>
      </c>
      <c r="H420" s="536">
        <f aca="true" t="shared" si="68" ref="H420:H425">SUM(I420,L420:P420)</f>
        <v>50534</v>
      </c>
      <c r="I420" s="536">
        <f aca="true" t="shared" si="69" ref="I420:I425">SUM(J420:K420)</f>
        <v>50534</v>
      </c>
      <c r="J420" s="536">
        <v>50534</v>
      </c>
      <c r="K420" s="536">
        <v>0</v>
      </c>
      <c r="L420" s="536">
        <v>0</v>
      </c>
      <c r="M420" s="536">
        <v>0</v>
      </c>
      <c r="N420" s="536">
        <v>0</v>
      </c>
      <c r="O420" s="536">
        <v>0</v>
      </c>
      <c r="P420" s="536">
        <v>0</v>
      </c>
      <c r="Q420" s="536">
        <f aca="true" t="shared" si="70" ref="Q420:Q425">SUM(R420,T420)</f>
        <v>0</v>
      </c>
      <c r="R420" s="536">
        <v>0</v>
      </c>
      <c r="S420" s="536">
        <v>0</v>
      </c>
      <c r="T420" s="535">
        <v>0</v>
      </c>
    </row>
    <row r="421" spans="1:20" ht="23.25" customHeight="1">
      <c r="A421" s="569"/>
      <c r="B421" s="569"/>
      <c r="C421" s="510"/>
      <c r="D421" s="510" t="s">
        <v>11</v>
      </c>
      <c r="E421" s="570" t="s">
        <v>12</v>
      </c>
      <c r="F421" s="570"/>
      <c r="G421" s="534">
        <f t="shared" si="67"/>
        <v>3838</v>
      </c>
      <c r="H421" s="536">
        <f t="shared" si="68"/>
        <v>3838</v>
      </c>
      <c r="I421" s="536">
        <f t="shared" si="69"/>
        <v>3838</v>
      </c>
      <c r="J421" s="536">
        <v>3838</v>
      </c>
      <c r="K421" s="536">
        <v>0</v>
      </c>
      <c r="L421" s="536">
        <v>0</v>
      </c>
      <c r="M421" s="536">
        <v>0</v>
      </c>
      <c r="N421" s="536">
        <v>0</v>
      </c>
      <c r="O421" s="536">
        <v>0</v>
      </c>
      <c r="P421" s="536">
        <v>0</v>
      </c>
      <c r="Q421" s="536">
        <f t="shared" si="70"/>
        <v>0</v>
      </c>
      <c r="R421" s="536">
        <v>0</v>
      </c>
      <c r="S421" s="536">
        <v>0</v>
      </c>
      <c r="T421" s="535">
        <v>0</v>
      </c>
    </row>
    <row r="422" spans="1:20" ht="23.25" customHeight="1">
      <c r="A422" s="569"/>
      <c r="B422" s="569"/>
      <c r="C422" s="510"/>
      <c r="D422" s="510" t="s">
        <v>13</v>
      </c>
      <c r="E422" s="570" t="s">
        <v>14</v>
      </c>
      <c r="F422" s="570"/>
      <c r="G422" s="534">
        <f t="shared" si="67"/>
        <v>8048</v>
      </c>
      <c r="H422" s="536">
        <f t="shared" si="68"/>
        <v>8048</v>
      </c>
      <c r="I422" s="536">
        <f t="shared" si="69"/>
        <v>8048</v>
      </c>
      <c r="J422" s="536">
        <v>8048</v>
      </c>
      <c r="K422" s="536">
        <v>0</v>
      </c>
      <c r="L422" s="536">
        <v>0</v>
      </c>
      <c r="M422" s="536">
        <v>0</v>
      </c>
      <c r="N422" s="536">
        <v>0</v>
      </c>
      <c r="O422" s="536">
        <v>0</v>
      </c>
      <c r="P422" s="536">
        <v>0</v>
      </c>
      <c r="Q422" s="536">
        <f t="shared" si="70"/>
        <v>0</v>
      </c>
      <c r="R422" s="536">
        <v>0</v>
      </c>
      <c r="S422" s="536">
        <v>0</v>
      </c>
      <c r="T422" s="535">
        <v>0</v>
      </c>
    </row>
    <row r="423" spans="1:20" ht="23.25" customHeight="1">
      <c r="A423" s="569"/>
      <c r="B423" s="569"/>
      <c r="C423" s="510"/>
      <c r="D423" s="510" t="s">
        <v>15</v>
      </c>
      <c r="E423" s="570" t="s">
        <v>16</v>
      </c>
      <c r="F423" s="570"/>
      <c r="G423" s="534">
        <f t="shared" si="67"/>
        <v>1282</v>
      </c>
      <c r="H423" s="536">
        <f t="shared" si="68"/>
        <v>1282</v>
      </c>
      <c r="I423" s="536">
        <f t="shared" si="69"/>
        <v>1282</v>
      </c>
      <c r="J423" s="536">
        <v>1282</v>
      </c>
      <c r="K423" s="536">
        <v>0</v>
      </c>
      <c r="L423" s="536">
        <v>0</v>
      </c>
      <c r="M423" s="536">
        <v>0</v>
      </c>
      <c r="N423" s="536">
        <v>0</v>
      </c>
      <c r="O423" s="536">
        <v>0</v>
      </c>
      <c r="P423" s="536">
        <v>0</v>
      </c>
      <c r="Q423" s="536">
        <f t="shared" si="70"/>
        <v>0</v>
      </c>
      <c r="R423" s="536">
        <v>0</v>
      </c>
      <c r="S423" s="536">
        <v>0</v>
      </c>
      <c r="T423" s="535">
        <v>0</v>
      </c>
    </row>
    <row r="424" spans="1:20" ht="23.25" customHeight="1">
      <c r="A424" s="569"/>
      <c r="B424" s="569"/>
      <c r="C424" s="510"/>
      <c r="D424" s="510" t="s">
        <v>22</v>
      </c>
      <c r="E424" s="570" t="s">
        <v>23</v>
      </c>
      <c r="F424" s="570"/>
      <c r="G424" s="534">
        <f t="shared" si="67"/>
        <v>1400</v>
      </c>
      <c r="H424" s="536">
        <f t="shared" si="68"/>
        <v>1400</v>
      </c>
      <c r="I424" s="536">
        <f t="shared" si="69"/>
        <v>1400</v>
      </c>
      <c r="J424" s="536">
        <v>0</v>
      </c>
      <c r="K424" s="536">
        <v>1400</v>
      </c>
      <c r="L424" s="536">
        <v>0</v>
      </c>
      <c r="M424" s="536">
        <v>0</v>
      </c>
      <c r="N424" s="536">
        <v>0</v>
      </c>
      <c r="O424" s="536">
        <v>0</v>
      </c>
      <c r="P424" s="536">
        <v>0</v>
      </c>
      <c r="Q424" s="536">
        <f t="shared" si="70"/>
        <v>0</v>
      </c>
      <c r="R424" s="536">
        <v>0</v>
      </c>
      <c r="S424" s="536">
        <v>0</v>
      </c>
      <c r="T424" s="535">
        <v>0</v>
      </c>
    </row>
    <row r="425" spans="1:20" ht="23.25" customHeight="1">
      <c r="A425" s="569"/>
      <c r="B425" s="569"/>
      <c r="C425" s="510"/>
      <c r="D425" s="510" t="s">
        <v>107</v>
      </c>
      <c r="E425" s="570" t="s">
        <v>108</v>
      </c>
      <c r="F425" s="570"/>
      <c r="G425" s="534">
        <f t="shared" si="67"/>
        <v>4500</v>
      </c>
      <c r="H425" s="536">
        <f t="shared" si="68"/>
        <v>4500</v>
      </c>
      <c r="I425" s="536">
        <f t="shared" si="69"/>
        <v>4500</v>
      </c>
      <c r="J425" s="536">
        <v>0</v>
      </c>
      <c r="K425" s="536">
        <v>4500</v>
      </c>
      <c r="L425" s="536">
        <v>0</v>
      </c>
      <c r="M425" s="536">
        <v>0</v>
      </c>
      <c r="N425" s="536">
        <v>0</v>
      </c>
      <c r="O425" s="536">
        <v>0</v>
      </c>
      <c r="P425" s="536">
        <v>0</v>
      </c>
      <c r="Q425" s="536">
        <f t="shared" si="70"/>
        <v>0</v>
      </c>
      <c r="R425" s="536">
        <v>0</v>
      </c>
      <c r="S425" s="536">
        <v>0</v>
      </c>
      <c r="T425" s="535">
        <v>0</v>
      </c>
    </row>
    <row r="426" spans="1:20" ht="13.5" customHeight="1">
      <c r="A426" s="569"/>
      <c r="B426" s="569"/>
      <c r="C426" s="510"/>
      <c r="D426" s="510" t="s">
        <v>5</v>
      </c>
      <c r="E426" s="570" t="s">
        <v>6</v>
      </c>
      <c r="F426" s="570"/>
      <c r="G426" s="534">
        <f aca="true" t="shared" si="71" ref="G426:G492">SUM(H426,Q426)</f>
        <v>67000</v>
      </c>
      <c r="H426" s="536">
        <f aca="true" t="shared" si="72" ref="H426:H492">SUM(I426,L426:P426)</f>
        <v>67000</v>
      </c>
      <c r="I426" s="536">
        <f aca="true" t="shared" si="73" ref="I426:I492">SUM(J426:K426)</f>
        <v>67000</v>
      </c>
      <c r="J426" s="536">
        <v>0</v>
      </c>
      <c r="K426" s="536">
        <v>67000</v>
      </c>
      <c r="L426" s="536">
        <v>0</v>
      </c>
      <c r="M426" s="536">
        <v>0</v>
      </c>
      <c r="N426" s="536">
        <v>0</v>
      </c>
      <c r="O426" s="536">
        <v>0</v>
      </c>
      <c r="P426" s="536">
        <v>0</v>
      </c>
      <c r="Q426" s="536">
        <f aca="true" t="shared" si="74" ref="Q426:Q492">SUM(R426,T426)</f>
        <v>0</v>
      </c>
      <c r="R426" s="536">
        <v>0</v>
      </c>
      <c r="S426" s="536">
        <v>0</v>
      </c>
      <c r="T426" s="535">
        <v>0</v>
      </c>
    </row>
    <row r="427" spans="1:20" ht="33.75" customHeight="1">
      <c r="A427" s="569"/>
      <c r="B427" s="569"/>
      <c r="C427" s="510"/>
      <c r="D427" s="510" t="s">
        <v>52</v>
      </c>
      <c r="E427" s="570" t="s">
        <v>53</v>
      </c>
      <c r="F427" s="570"/>
      <c r="G427" s="534">
        <f t="shared" si="71"/>
        <v>35847</v>
      </c>
      <c r="H427" s="536">
        <f t="shared" si="72"/>
        <v>35847</v>
      </c>
      <c r="I427" s="536">
        <f t="shared" si="73"/>
        <v>35847</v>
      </c>
      <c r="J427" s="536">
        <v>0</v>
      </c>
      <c r="K427" s="536">
        <v>35847</v>
      </c>
      <c r="L427" s="536">
        <v>0</v>
      </c>
      <c r="M427" s="536">
        <v>0</v>
      </c>
      <c r="N427" s="536">
        <v>0</v>
      </c>
      <c r="O427" s="536">
        <v>0</v>
      </c>
      <c r="P427" s="536">
        <v>0</v>
      </c>
      <c r="Q427" s="536">
        <f t="shared" si="74"/>
        <v>0</v>
      </c>
      <c r="R427" s="536">
        <v>0</v>
      </c>
      <c r="S427" s="536">
        <v>0</v>
      </c>
      <c r="T427" s="535">
        <v>0</v>
      </c>
    </row>
    <row r="428" spans="1:20" ht="17.25" customHeight="1">
      <c r="A428" s="569"/>
      <c r="B428" s="569"/>
      <c r="C428" s="539" t="s">
        <v>474</v>
      </c>
      <c r="D428" s="539"/>
      <c r="E428" s="571" t="s">
        <v>630</v>
      </c>
      <c r="F428" s="571"/>
      <c r="G428" s="542">
        <f>SUM(G429:G438)</f>
        <v>2467697</v>
      </c>
      <c r="H428" s="542">
        <f aca="true" t="shared" si="75" ref="H428:T428">SUM(H429:H438)</f>
        <v>2467697</v>
      </c>
      <c r="I428" s="542">
        <f t="shared" si="75"/>
        <v>777697</v>
      </c>
      <c r="J428" s="542">
        <f t="shared" si="75"/>
        <v>2500</v>
      </c>
      <c r="K428" s="542">
        <f t="shared" si="75"/>
        <v>775197</v>
      </c>
      <c r="L428" s="542">
        <f t="shared" si="75"/>
        <v>1670000</v>
      </c>
      <c r="M428" s="542">
        <f t="shared" si="75"/>
        <v>20000</v>
      </c>
      <c r="N428" s="542">
        <f t="shared" si="75"/>
        <v>0</v>
      </c>
      <c r="O428" s="542">
        <f t="shared" si="75"/>
        <v>0</v>
      </c>
      <c r="P428" s="542">
        <f t="shared" si="75"/>
        <v>0</v>
      </c>
      <c r="Q428" s="542">
        <f t="shared" si="75"/>
        <v>0</v>
      </c>
      <c r="R428" s="542">
        <f t="shared" si="75"/>
        <v>0</v>
      </c>
      <c r="S428" s="542">
        <f t="shared" si="75"/>
        <v>0</v>
      </c>
      <c r="T428" s="542">
        <f t="shared" si="75"/>
        <v>0</v>
      </c>
    </row>
    <row r="429" spans="1:20" ht="33.75" customHeight="1">
      <c r="A429" s="569"/>
      <c r="B429" s="569"/>
      <c r="C429" s="510"/>
      <c r="D429" s="510" t="s">
        <v>112</v>
      </c>
      <c r="E429" s="570" t="s">
        <v>286</v>
      </c>
      <c r="F429" s="570"/>
      <c r="G429" s="534">
        <f t="shared" si="71"/>
        <v>1670000</v>
      </c>
      <c r="H429" s="536">
        <f t="shared" si="72"/>
        <v>1670000</v>
      </c>
      <c r="I429" s="536">
        <f t="shared" si="73"/>
        <v>0</v>
      </c>
      <c r="J429" s="536">
        <v>0</v>
      </c>
      <c r="K429" s="536">
        <v>0</v>
      </c>
      <c r="L429" s="536">
        <v>1670000</v>
      </c>
      <c r="M429" s="536">
        <v>0</v>
      </c>
      <c r="N429" s="536">
        <v>0</v>
      </c>
      <c r="O429" s="536">
        <v>0</v>
      </c>
      <c r="P429" s="536">
        <v>0</v>
      </c>
      <c r="Q429" s="536">
        <f t="shared" si="74"/>
        <v>0</v>
      </c>
      <c r="R429" s="536">
        <v>0</v>
      </c>
      <c r="S429" s="536">
        <v>0</v>
      </c>
      <c r="T429" s="535">
        <v>0</v>
      </c>
    </row>
    <row r="430" spans="1:20" ht="21" customHeight="1">
      <c r="A430" s="569"/>
      <c r="B430" s="569"/>
      <c r="C430" s="510"/>
      <c r="D430" s="510" t="s">
        <v>7</v>
      </c>
      <c r="E430" s="570" t="s">
        <v>8</v>
      </c>
      <c r="F430" s="570"/>
      <c r="G430" s="534">
        <f t="shared" si="71"/>
        <v>20000</v>
      </c>
      <c r="H430" s="536">
        <f t="shared" si="72"/>
        <v>20000</v>
      </c>
      <c r="I430" s="536">
        <f t="shared" si="73"/>
        <v>0</v>
      </c>
      <c r="J430" s="536">
        <v>0</v>
      </c>
      <c r="K430" s="536">
        <v>0</v>
      </c>
      <c r="L430" s="536">
        <v>0</v>
      </c>
      <c r="M430" s="536">
        <v>20000</v>
      </c>
      <c r="N430" s="536">
        <v>0</v>
      </c>
      <c r="O430" s="536">
        <v>0</v>
      </c>
      <c r="P430" s="536">
        <v>0</v>
      </c>
      <c r="Q430" s="536">
        <f t="shared" si="74"/>
        <v>0</v>
      </c>
      <c r="R430" s="536">
        <v>0</v>
      </c>
      <c r="S430" s="536">
        <v>0</v>
      </c>
      <c r="T430" s="535">
        <v>0</v>
      </c>
    </row>
    <row r="431" spans="1:20" ht="13.5" customHeight="1">
      <c r="A431" s="569"/>
      <c r="B431" s="569"/>
      <c r="C431" s="510"/>
      <c r="D431" s="510" t="s">
        <v>20</v>
      </c>
      <c r="E431" s="570" t="s">
        <v>21</v>
      </c>
      <c r="F431" s="570"/>
      <c r="G431" s="534">
        <f t="shared" si="71"/>
        <v>2500</v>
      </c>
      <c r="H431" s="536">
        <f t="shared" si="72"/>
        <v>2500</v>
      </c>
      <c r="I431" s="536">
        <f t="shared" si="73"/>
        <v>2500</v>
      </c>
      <c r="J431" s="536">
        <v>2500</v>
      </c>
      <c r="K431" s="536">
        <v>0</v>
      </c>
      <c r="L431" s="536">
        <v>0</v>
      </c>
      <c r="M431" s="536">
        <v>0</v>
      </c>
      <c r="N431" s="536">
        <v>0</v>
      </c>
      <c r="O431" s="536">
        <v>0</v>
      </c>
      <c r="P431" s="536">
        <v>0</v>
      </c>
      <c r="Q431" s="536">
        <f t="shared" si="74"/>
        <v>0</v>
      </c>
      <c r="R431" s="536">
        <v>0</v>
      </c>
      <c r="S431" s="536">
        <v>0</v>
      </c>
      <c r="T431" s="535">
        <v>0</v>
      </c>
    </row>
    <row r="432" spans="1:20" ht="13.5" customHeight="1">
      <c r="A432" s="569"/>
      <c r="B432" s="569"/>
      <c r="C432" s="510"/>
      <c r="D432" s="510" t="s">
        <v>22</v>
      </c>
      <c r="E432" s="570" t="s">
        <v>23</v>
      </c>
      <c r="F432" s="570"/>
      <c r="G432" s="534">
        <f t="shared" si="71"/>
        <v>12000</v>
      </c>
      <c r="H432" s="536">
        <f t="shared" si="72"/>
        <v>12000</v>
      </c>
      <c r="I432" s="536">
        <f t="shared" si="73"/>
        <v>12000</v>
      </c>
      <c r="J432" s="536">
        <v>0</v>
      </c>
      <c r="K432" s="536">
        <v>12000</v>
      </c>
      <c r="L432" s="536">
        <v>0</v>
      </c>
      <c r="M432" s="536">
        <v>0</v>
      </c>
      <c r="N432" s="536">
        <v>0</v>
      </c>
      <c r="O432" s="536">
        <v>0</v>
      </c>
      <c r="P432" s="536">
        <v>0</v>
      </c>
      <c r="Q432" s="536">
        <f t="shared" si="74"/>
        <v>0</v>
      </c>
      <c r="R432" s="536">
        <v>0</v>
      </c>
      <c r="S432" s="536">
        <v>0</v>
      </c>
      <c r="T432" s="535">
        <v>0</v>
      </c>
    </row>
    <row r="433" spans="1:20" ht="13.5" customHeight="1">
      <c r="A433" s="569"/>
      <c r="B433" s="569"/>
      <c r="C433" s="510"/>
      <c r="D433" s="510" t="s">
        <v>24</v>
      </c>
      <c r="E433" s="570" t="s">
        <v>25</v>
      </c>
      <c r="F433" s="570"/>
      <c r="G433" s="534">
        <f t="shared" si="71"/>
        <v>7000</v>
      </c>
      <c r="H433" s="536">
        <f t="shared" si="72"/>
        <v>7000</v>
      </c>
      <c r="I433" s="536">
        <f t="shared" si="73"/>
        <v>7000</v>
      </c>
      <c r="J433" s="536">
        <v>0</v>
      </c>
      <c r="K433" s="536">
        <v>7000</v>
      </c>
      <c r="L433" s="536">
        <v>0</v>
      </c>
      <c r="M433" s="536">
        <v>0</v>
      </c>
      <c r="N433" s="536">
        <v>0</v>
      </c>
      <c r="O433" s="536">
        <v>0</v>
      </c>
      <c r="P433" s="536">
        <v>0</v>
      </c>
      <c r="Q433" s="536">
        <f t="shared" si="74"/>
        <v>0</v>
      </c>
      <c r="R433" s="536">
        <v>0</v>
      </c>
      <c r="S433" s="536">
        <v>0</v>
      </c>
      <c r="T433" s="535">
        <v>0</v>
      </c>
    </row>
    <row r="434" spans="1:20" ht="13.5" customHeight="1">
      <c r="A434" s="569"/>
      <c r="B434" s="569"/>
      <c r="C434" s="510"/>
      <c r="D434" s="510" t="s">
        <v>26</v>
      </c>
      <c r="E434" s="570" t="s">
        <v>27</v>
      </c>
      <c r="F434" s="570"/>
      <c r="G434" s="534">
        <f t="shared" si="71"/>
        <v>1000</v>
      </c>
      <c r="H434" s="536">
        <f t="shared" si="72"/>
        <v>1000</v>
      </c>
      <c r="I434" s="536">
        <f t="shared" si="73"/>
        <v>1000</v>
      </c>
      <c r="J434" s="536">
        <v>0</v>
      </c>
      <c r="K434" s="536">
        <v>1000</v>
      </c>
      <c r="L434" s="536">
        <v>0</v>
      </c>
      <c r="M434" s="536">
        <v>0</v>
      </c>
      <c r="N434" s="536">
        <v>0</v>
      </c>
      <c r="O434" s="536">
        <v>0</v>
      </c>
      <c r="P434" s="536">
        <v>0</v>
      </c>
      <c r="Q434" s="536">
        <f t="shared" si="74"/>
        <v>0</v>
      </c>
      <c r="R434" s="536">
        <v>0</v>
      </c>
      <c r="S434" s="536">
        <v>0</v>
      </c>
      <c r="T434" s="535">
        <v>0</v>
      </c>
    </row>
    <row r="435" spans="1:20" ht="13.5" customHeight="1">
      <c r="A435" s="569"/>
      <c r="B435" s="569"/>
      <c r="C435" s="510"/>
      <c r="D435" s="510" t="s">
        <v>5</v>
      </c>
      <c r="E435" s="570" t="s">
        <v>6</v>
      </c>
      <c r="F435" s="570"/>
      <c r="G435" s="534">
        <f t="shared" si="71"/>
        <v>32000</v>
      </c>
      <c r="H435" s="536">
        <f t="shared" si="72"/>
        <v>32000</v>
      </c>
      <c r="I435" s="536">
        <f t="shared" si="73"/>
        <v>32000</v>
      </c>
      <c r="J435" s="536">
        <v>0</v>
      </c>
      <c r="K435" s="536">
        <v>32000</v>
      </c>
      <c r="L435" s="536">
        <v>0</v>
      </c>
      <c r="M435" s="536">
        <v>0</v>
      </c>
      <c r="N435" s="536">
        <v>0</v>
      </c>
      <c r="O435" s="536">
        <v>0</v>
      </c>
      <c r="P435" s="536">
        <v>0</v>
      </c>
      <c r="Q435" s="536">
        <f t="shared" si="74"/>
        <v>0</v>
      </c>
      <c r="R435" s="536">
        <v>0</v>
      </c>
      <c r="S435" s="536">
        <v>0</v>
      </c>
      <c r="T435" s="535">
        <v>0</v>
      </c>
    </row>
    <row r="436" spans="1:20" ht="23.25" customHeight="1">
      <c r="A436" s="569"/>
      <c r="B436" s="569"/>
      <c r="C436" s="510"/>
      <c r="D436" s="510" t="s">
        <v>17</v>
      </c>
      <c r="E436" s="570" t="s">
        <v>18</v>
      </c>
      <c r="F436" s="570"/>
      <c r="G436" s="534">
        <f t="shared" si="71"/>
        <v>342697</v>
      </c>
      <c r="H436" s="536">
        <f t="shared" si="72"/>
        <v>342697</v>
      </c>
      <c r="I436" s="536">
        <f t="shared" si="73"/>
        <v>342697</v>
      </c>
      <c r="J436" s="536">
        <v>0</v>
      </c>
      <c r="K436" s="536">
        <v>342697</v>
      </c>
      <c r="L436" s="536">
        <v>0</v>
      </c>
      <c r="M436" s="536">
        <v>0</v>
      </c>
      <c r="N436" s="536">
        <v>0</v>
      </c>
      <c r="O436" s="536">
        <v>0</v>
      </c>
      <c r="P436" s="536">
        <v>0</v>
      </c>
      <c r="Q436" s="536">
        <f t="shared" si="74"/>
        <v>0</v>
      </c>
      <c r="R436" s="536">
        <v>0</v>
      </c>
      <c r="S436" s="536">
        <v>0</v>
      </c>
      <c r="T436" s="535">
        <v>0</v>
      </c>
    </row>
    <row r="437" spans="1:20" ht="36" customHeight="1">
      <c r="A437" s="569"/>
      <c r="B437" s="569"/>
      <c r="C437" s="510"/>
      <c r="D437" s="510" t="s">
        <v>52</v>
      </c>
      <c r="E437" s="570" t="s">
        <v>53</v>
      </c>
      <c r="F437" s="570"/>
      <c r="G437" s="534">
        <f t="shared" si="71"/>
        <v>10500</v>
      </c>
      <c r="H437" s="536">
        <f t="shared" si="72"/>
        <v>10500</v>
      </c>
      <c r="I437" s="536">
        <f t="shared" si="73"/>
        <v>10500</v>
      </c>
      <c r="J437" s="536">
        <v>0</v>
      </c>
      <c r="K437" s="536">
        <v>10500</v>
      </c>
      <c r="L437" s="536">
        <v>0</v>
      </c>
      <c r="M437" s="536">
        <v>0</v>
      </c>
      <c r="N437" s="536">
        <v>0</v>
      </c>
      <c r="O437" s="536">
        <v>0</v>
      </c>
      <c r="P437" s="536">
        <v>0</v>
      </c>
      <c r="Q437" s="536">
        <f t="shared" si="74"/>
        <v>0</v>
      </c>
      <c r="R437" s="536">
        <v>0</v>
      </c>
      <c r="S437" s="536">
        <v>0</v>
      </c>
      <c r="T437" s="535">
        <v>0</v>
      </c>
    </row>
    <row r="438" spans="1:20" ht="19.5" customHeight="1">
      <c r="A438" s="569"/>
      <c r="B438" s="569"/>
      <c r="C438" s="551"/>
      <c r="D438" s="551" t="s">
        <v>105</v>
      </c>
      <c r="E438" s="570" t="s">
        <v>106</v>
      </c>
      <c r="F438" s="570"/>
      <c r="G438" s="534">
        <f t="shared" si="71"/>
        <v>370000</v>
      </c>
      <c r="H438" s="536">
        <f t="shared" si="72"/>
        <v>370000</v>
      </c>
      <c r="I438" s="536">
        <f t="shared" si="73"/>
        <v>370000</v>
      </c>
      <c r="J438" s="536">
        <v>0</v>
      </c>
      <c r="K438" s="536">
        <v>370000</v>
      </c>
      <c r="L438" s="536">
        <v>0</v>
      </c>
      <c r="M438" s="536">
        <v>0</v>
      </c>
      <c r="N438" s="536">
        <v>0</v>
      </c>
      <c r="O438" s="536">
        <v>0</v>
      </c>
      <c r="P438" s="536">
        <v>0</v>
      </c>
      <c r="Q438" s="536">
        <f t="shared" si="74"/>
        <v>0</v>
      </c>
      <c r="R438" s="536">
        <v>0</v>
      </c>
      <c r="S438" s="536">
        <v>0</v>
      </c>
      <c r="T438" s="535">
        <v>0</v>
      </c>
    </row>
    <row r="439" spans="1:20" ht="17.25" customHeight="1">
      <c r="A439" s="584" t="s">
        <v>575</v>
      </c>
      <c r="B439" s="584"/>
      <c r="C439" s="539"/>
      <c r="D439" s="539"/>
      <c r="E439" s="571" t="s">
        <v>576</v>
      </c>
      <c r="F439" s="571"/>
      <c r="G439" s="542">
        <f>SUM(G442,G440)</f>
        <v>4468298</v>
      </c>
      <c r="H439" s="542">
        <f aca="true" t="shared" si="76" ref="H439:T439">SUM(H442,H440)</f>
        <v>4218298</v>
      </c>
      <c r="I439" s="542">
        <f t="shared" si="76"/>
        <v>4218298</v>
      </c>
      <c r="J439" s="542">
        <f t="shared" si="76"/>
        <v>4218298</v>
      </c>
      <c r="K439" s="542">
        <f t="shared" si="76"/>
        <v>0</v>
      </c>
      <c r="L439" s="542">
        <f t="shared" si="76"/>
        <v>0</v>
      </c>
      <c r="M439" s="542">
        <f t="shared" si="76"/>
        <v>0</v>
      </c>
      <c r="N439" s="542">
        <f t="shared" si="76"/>
        <v>0</v>
      </c>
      <c r="O439" s="542">
        <f t="shared" si="76"/>
        <v>0</v>
      </c>
      <c r="P439" s="542">
        <f t="shared" si="76"/>
        <v>0</v>
      </c>
      <c r="Q439" s="542">
        <f t="shared" si="76"/>
        <v>250000</v>
      </c>
      <c r="R439" s="542">
        <f t="shared" si="76"/>
        <v>250000</v>
      </c>
      <c r="S439" s="542">
        <f t="shared" si="76"/>
        <v>0</v>
      </c>
      <c r="T439" s="542">
        <f t="shared" si="76"/>
        <v>0</v>
      </c>
    </row>
    <row r="440" spans="1:20" ht="17.25" customHeight="1">
      <c r="A440" s="584"/>
      <c r="B440" s="584"/>
      <c r="C440" s="539" t="s">
        <v>149</v>
      </c>
      <c r="D440" s="539"/>
      <c r="E440" s="571" t="s">
        <v>150</v>
      </c>
      <c r="F440" s="571"/>
      <c r="G440" s="542">
        <f aca="true" t="shared" si="77" ref="G440:I442">SUM(G441)</f>
        <v>250000</v>
      </c>
      <c r="H440" s="542">
        <f t="shared" si="77"/>
        <v>0</v>
      </c>
      <c r="I440" s="542">
        <f t="shared" si="77"/>
        <v>0</v>
      </c>
      <c r="J440" s="542">
        <f>SUM(J441)</f>
        <v>0</v>
      </c>
      <c r="K440" s="542">
        <f aca="true" t="shared" si="78" ref="K440:T442">SUM(K441)</f>
        <v>0</v>
      </c>
      <c r="L440" s="542">
        <f t="shared" si="78"/>
        <v>0</v>
      </c>
      <c r="M440" s="542">
        <f t="shared" si="78"/>
        <v>0</v>
      </c>
      <c r="N440" s="542">
        <f t="shared" si="78"/>
        <v>0</v>
      </c>
      <c r="O440" s="542">
        <f t="shared" si="78"/>
        <v>0</v>
      </c>
      <c r="P440" s="542">
        <f t="shared" si="78"/>
        <v>0</v>
      </c>
      <c r="Q440" s="542">
        <f t="shared" si="78"/>
        <v>250000</v>
      </c>
      <c r="R440" s="542">
        <f t="shared" si="78"/>
        <v>250000</v>
      </c>
      <c r="S440" s="542">
        <f t="shared" si="78"/>
        <v>0</v>
      </c>
      <c r="T440" s="541">
        <f t="shared" si="78"/>
        <v>0</v>
      </c>
    </row>
    <row r="441" spans="1:20" ht="68.25" customHeight="1">
      <c r="A441" s="569"/>
      <c r="B441" s="569"/>
      <c r="C441" s="510"/>
      <c r="D441" s="510" t="s">
        <v>151</v>
      </c>
      <c r="E441" s="570" t="s">
        <v>152</v>
      </c>
      <c r="F441" s="570"/>
      <c r="G441" s="534">
        <f>SUM(H441,Q441)</f>
        <v>250000</v>
      </c>
      <c r="H441" s="536">
        <f>SUM(I441,L441:P441)</f>
        <v>0</v>
      </c>
      <c r="I441" s="536">
        <f>SUM(J441:K441)</f>
        <v>0</v>
      </c>
      <c r="J441" s="536"/>
      <c r="K441" s="536">
        <v>0</v>
      </c>
      <c r="L441" s="536">
        <v>0</v>
      </c>
      <c r="M441" s="536">
        <v>0</v>
      </c>
      <c r="N441" s="536">
        <v>0</v>
      </c>
      <c r="O441" s="536">
        <v>0</v>
      </c>
      <c r="P441" s="536">
        <v>0</v>
      </c>
      <c r="Q441" s="536">
        <f>SUM(R441,T441)</f>
        <v>250000</v>
      </c>
      <c r="R441" s="536">
        <v>250000</v>
      </c>
      <c r="S441" s="536">
        <v>0</v>
      </c>
      <c r="T441" s="535">
        <v>0</v>
      </c>
    </row>
    <row r="442" spans="1:20" ht="54.75" customHeight="1">
      <c r="A442" s="569"/>
      <c r="B442" s="569"/>
      <c r="C442" s="539" t="s">
        <v>577</v>
      </c>
      <c r="D442" s="539"/>
      <c r="E442" s="571" t="s">
        <v>309</v>
      </c>
      <c r="F442" s="571"/>
      <c r="G442" s="542">
        <f t="shared" si="77"/>
        <v>4218298</v>
      </c>
      <c r="H442" s="542">
        <f t="shared" si="77"/>
        <v>4218298</v>
      </c>
      <c r="I442" s="542">
        <f t="shared" si="77"/>
        <v>4218298</v>
      </c>
      <c r="J442" s="542">
        <f>SUM(J443)</f>
        <v>4218298</v>
      </c>
      <c r="K442" s="542">
        <f t="shared" si="78"/>
        <v>0</v>
      </c>
      <c r="L442" s="542">
        <f t="shared" si="78"/>
        <v>0</v>
      </c>
      <c r="M442" s="542">
        <f t="shared" si="78"/>
        <v>0</v>
      </c>
      <c r="N442" s="542">
        <f t="shared" si="78"/>
        <v>0</v>
      </c>
      <c r="O442" s="542">
        <f t="shared" si="78"/>
        <v>0</v>
      </c>
      <c r="P442" s="542">
        <f t="shared" si="78"/>
        <v>0</v>
      </c>
      <c r="Q442" s="542">
        <f t="shared" si="78"/>
        <v>0</v>
      </c>
      <c r="R442" s="542">
        <f t="shared" si="78"/>
        <v>0</v>
      </c>
      <c r="S442" s="542">
        <f t="shared" si="78"/>
        <v>0</v>
      </c>
      <c r="T442" s="541">
        <f t="shared" si="78"/>
        <v>0</v>
      </c>
    </row>
    <row r="443" spans="1:20" ht="26.25" customHeight="1">
      <c r="A443" s="569"/>
      <c r="B443" s="569"/>
      <c r="C443" s="510"/>
      <c r="D443" s="510" t="s">
        <v>113</v>
      </c>
      <c r="E443" s="570" t="s">
        <v>114</v>
      </c>
      <c r="F443" s="570"/>
      <c r="G443" s="534">
        <f t="shared" si="71"/>
        <v>4218298</v>
      </c>
      <c r="H443" s="536">
        <f t="shared" si="72"/>
        <v>4218298</v>
      </c>
      <c r="I443" s="536">
        <f t="shared" si="73"/>
        <v>4218298</v>
      </c>
      <c r="J443" s="536">
        <v>4218298</v>
      </c>
      <c r="K443" s="536">
        <v>0</v>
      </c>
      <c r="L443" s="536">
        <v>0</v>
      </c>
      <c r="M443" s="536">
        <v>0</v>
      </c>
      <c r="N443" s="536">
        <v>0</v>
      </c>
      <c r="O443" s="536">
        <v>0</v>
      </c>
      <c r="P443" s="536">
        <v>0</v>
      </c>
      <c r="Q443" s="536">
        <f t="shared" si="74"/>
        <v>0</v>
      </c>
      <c r="R443" s="536">
        <v>0</v>
      </c>
      <c r="S443" s="536">
        <v>0</v>
      </c>
      <c r="T443" s="535">
        <v>0</v>
      </c>
    </row>
    <row r="444" spans="1:20" ht="13.5" customHeight="1">
      <c r="A444" s="584" t="s">
        <v>579</v>
      </c>
      <c r="B444" s="584"/>
      <c r="C444" s="539"/>
      <c r="D444" s="539"/>
      <c r="E444" s="571" t="s">
        <v>580</v>
      </c>
      <c r="F444" s="571"/>
      <c r="G444" s="542">
        <f>SUM(G445,G474,G498,G515,G522,G527,G548,G567,G569)</f>
        <v>6887857</v>
      </c>
      <c r="H444" s="542">
        <f>SUM(H445,H474,H498,H515,H522,H527,H548,H567,H569)</f>
        <v>6887857</v>
      </c>
      <c r="I444" s="542">
        <f>SUM(I445,I474,I498,I515,I522,I527,I548,I567,I569)</f>
        <v>3826731</v>
      </c>
      <c r="J444" s="542">
        <f>SUM(J445,J474,J498,J515,J522,J527,J548,J567,J569)</f>
        <v>3023564</v>
      </c>
      <c r="K444" s="542">
        <f aca="true" t="shared" si="79" ref="K444:T444">SUM(K445,K474,K498,K515,K522,K527,K548,K567,K569)</f>
        <v>803167</v>
      </c>
      <c r="L444" s="542">
        <f t="shared" si="79"/>
        <v>1414261</v>
      </c>
      <c r="M444" s="542">
        <f t="shared" si="79"/>
        <v>1646865</v>
      </c>
      <c r="N444" s="542">
        <f t="shared" si="79"/>
        <v>0</v>
      </c>
      <c r="O444" s="542">
        <f t="shared" si="79"/>
        <v>0</v>
      </c>
      <c r="P444" s="542">
        <f t="shared" si="79"/>
        <v>0</v>
      </c>
      <c r="Q444" s="542">
        <f t="shared" si="79"/>
        <v>0</v>
      </c>
      <c r="R444" s="542">
        <f t="shared" si="79"/>
        <v>0</v>
      </c>
      <c r="S444" s="542">
        <f t="shared" si="79"/>
        <v>0</v>
      </c>
      <c r="T444" s="541">
        <f t="shared" si="79"/>
        <v>0</v>
      </c>
    </row>
    <row r="445" spans="1:20" ht="24" customHeight="1">
      <c r="A445" s="584"/>
      <c r="B445" s="584"/>
      <c r="C445" s="539" t="s">
        <v>581</v>
      </c>
      <c r="D445" s="539"/>
      <c r="E445" s="571" t="s">
        <v>582</v>
      </c>
      <c r="F445" s="571"/>
      <c r="G445" s="542">
        <f>SUM(G446:G473)</f>
        <v>2544472</v>
      </c>
      <c r="H445" s="542">
        <f>SUM(H446:H473)</f>
        <v>2544472</v>
      </c>
      <c r="I445" s="542">
        <f>SUM(I446:I473)</f>
        <v>1144990</v>
      </c>
      <c r="J445" s="542">
        <f>SUM(J446:J473)</f>
        <v>903877</v>
      </c>
      <c r="K445" s="542">
        <f aca="true" t="shared" si="80" ref="K445:T445">SUM(K446:K473)</f>
        <v>241113</v>
      </c>
      <c r="L445" s="542">
        <f t="shared" si="80"/>
        <v>1253587</v>
      </c>
      <c r="M445" s="542">
        <f t="shared" si="80"/>
        <v>145895</v>
      </c>
      <c r="N445" s="542">
        <f t="shared" si="80"/>
        <v>0</v>
      </c>
      <c r="O445" s="542">
        <f t="shared" si="80"/>
        <v>0</v>
      </c>
      <c r="P445" s="542">
        <f t="shared" si="80"/>
        <v>0</v>
      </c>
      <c r="Q445" s="542">
        <f t="shared" si="80"/>
        <v>0</v>
      </c>
      <c r="R445" s="542">
        <f t="shared" si="80"/>
        <v>0</v>
      </c>
      <c r="S445" s="542">
        <f t="shared" si="80"/>
        <v>0</v>
      </c>
      <c r="T445" s="541">
        <f t="shared" si="80"/>
        <v>0</v>
      </c>
    </row>
    <row r="446" spans="1:20" ht="69.75" customHeight="1">
      <c r="A446" s="569"/>
      <c r="B446" s="569"/>
      <c r="C446" s="510"/>
      <c r="D446" s="510" t="s">
        <v>583</v>
      </c>
      <c r="E446" s="570" t="s">
        <v>77</v>
      </c>
      <c r="F446" s="570"/>
      <c r="G446" s="534">
        <f t="shared" si="71"/>
        <v>1253587</v>
      </c>
      <c r="H446" s="536">
        <f t="shared" si="72"/>
        <v>1253587</v>
      </c>
      <c r="I446" s="536">
        <f t="shared" si="73"/>
        <v>0</v>
      </c>
      <c r="J446" s="536">
        <v>0</v>
      </c>
      <c r="K446" s="536">
        <v>0</v>
      </c>
      <c r="L446" s="536">
        <v>1253587</v>
      </c>
      <c r="M446" s="536">
        <v>0</v>
      </c>
      <c r="N446" s="536">
        <v>0</v>
      </c>
      <c r="O446" s="536">
        <v>0</v>
      </c>
      <c r="P446" s="536">
        <v>0</v>
      </c>
      <c r="Q446" s="536">
        <f t="shared" si="74"/>
        <v>0</v>
      </c>
      <c r="R446" s="536">
        <v>0</v>
      </c>
      <c r="S446" s="536">
        <v>0</v>
      </c>
      <c r="T446" s="535">
        <v>0</v>
      </c>
    </row>
    <row r="447" spans="1:20" ht="26.25" customHeight="1">
      <c r="A447" s="569"/>
      <c r="B447" s="569"/>
      <c r="C447" s="510"/>
      <c r="D447" s="510" t="s">
        <v>7</v>
      </c>
      <c r="E447" s="570" t="s">
        <v>8</v>
      </c>
      <c r="F447" s="570"/>
      <c r="G447" s="534">
        <f t="shared" si="71"/>
        <v>800</v>
      </c>
      <c r="H447" s="536">
        <f t="shared" si="72"/>
        <v>800</v>
      </c>
      <c r="I447" s="536">
        <f t="shared" si="73"/>
        <v>0</v>
      </c>
      <c r="J447" s="536">
        <v>0</v>
      </c>
      <c r="K447" s="536">
        <v>0</v>
      </c>
      <c r="L447" s="536">
        <v>0</v>
      </c>
      <c r="M447" s="536">
        <v>800</v>
      </c>
      <c r="N447" s="536">
        <v>0</v>
      </c>
      <c r="O447" s="536">
        <v>0</v>
      </c>
      <c r="P447" s="536">
        <v>0</v>
      </c>
      <c r="Q447" s="536">
        <f t="shared" si="74"/>
        <v>0</v>
      </c>
      <c r="R447" s="536">
        <v>0</v>
      </c>
      <c r="S447" s="536">
        <v>0</v>
      </c>
      <c r="T447" s="535">
        <v>0</v>
      </c>
    </row>
    <row r="448" spans="1:20" ht="13.5" customHeight="1">
      <c r="A448" s="569"/>
      <c r="B448" s="569"/>
      <c r="C448" s="510"/>
      <c r="D448" s="510" t="s">
        <v>115</v>
      </c>
      <c r="E448" s="570" t="s">
        <v>116</v>
      </c>
      <c r="F448" s="570"/>
      <c r="G448" s="534">
        <f t="shared" si="71"/>
        <v>145095</v>
      </c>
      <c r="H448" s="536">
        <f t="shared" si="72"/>
        <v>145095</v>
      </c>
      <c r="I448" s="536">
        <f t="shared" si="73"/>
        <v>0</v>
      </c>
      <c r="J448" s="536">
        <v>0</v>
      </c>
      <c r="K448" s="536">
        <v>0</v>
      </c>
      <c r="L448" s="536">
        <v>0</v>
      </c>
      <c r="M448" s="536">
        <v>145095</v>
      </c>
      <c r="N448" s="536">
        <v>0</v>
      </c>
      <c r="O448" s="536">
        <v>0</v>
      </c>
      <c r="P448" s="536">
        <v>0</v>
      </c>
      <c r="Q448" s="536">
        <f t="shared" si="74"/>
        <v>0</v>
      </c>
      <c r="R448" s="536">
        <v>0</v>
      </c>
      <c r="S448" s="536">
        <v>0</v>
      </c>
      <c r="T448" s="535">
        <v>0</v>
      </c>
    </row>
    <row r="449" spans="1:20" ht="27.75" customHeight="1">
      <c r="A449" s="569"/>
      <c r="B449" s="569"/>
      <c r="C449" s="510"/>
      <c r="D449" s="510" t="s">
        <v>9</v>
      </c>
      <c r="E449" s="570" t="s">
        <v>10</v>
      </c>
      <c r="F449" s="570"/>
      <c r="G449" s="534">
        <f t="shared" si="71"/>
        <v>704603</v>
      </c>
      <c r="H449" s="536">
        <f t="shared" si="72"/>
        <v>704603</v>
      </c>
      <c r="I449" s="536">
        <f t="shared" si="73"/>
        <v>704603</v>
      </c>
      <c r="J449" s="536">
        <v>704603</v>
      </c>
      <c r="K449" s="536">
        <v>0</v>
      </c>
      <c r="L449" s="536">
        <v>0</v>
      </c>
      <c r="M449" s="536">
        <v>0</v>
      </c>
      <c r="N449" s="536">
        <v>0</v>
      </c>
      <c r="O449" s="536">
        <v>0</v>
      </c>
      <c r="P449" s="536">
        <v>0</v>
      </c>
      <c r="Q449" s="536">
        <f t="shared" si="74"/>
        <v>0</v>
      </c>
      <c r="R449" s="536">
        <v>0</v>
      </c>
      <c r="S449" s="536">
        <v>0</v>
      </c>
      <c r="T449" s="535">
        <v>0</v>
      </c>
    </row>
    <row r="450" spans="1:20" ht="23.25" customHeight="1">
      <c r="A450" s="569"/>
      <c r="B450" s="569"/>
      <c r="C450" s="510"/>
      <c r="D450" s="510" t="s">
        <v>11</v>
      </c>
      <c r="E450" s="570" t="s">
        <v>12</v>
      </c>
      <c r="F450" s="570"/>
      <c r="G450" s="534">
        <f t="shared" si="71"/>
        <v>53460</v>
      </c>
      <c r="H450" s="536">
        <f t="shared" si="72"/>
        <v>53460</v>
      </c>
      <c r="I450" s="536">
        <f t="shared" si="73"/>
        <v>53460</v>
      </c>
      <c r="J450" s="536">
        <v>53460</v>
      </c>
      <c r="K450" s="536">
        <v>0</v>
      </c>
      <c r="L450" s="536">
        <v>0</v>
      </c>
      <c r="M450" s="536">
        <v>0</v>
      </c>
      <c r="N450" s="536">
        <v>0</v>
      </c>
      <c r="O450" s="536">
        <v>0</v>
      </c>
      <c r="P450" s="536">
        <v>0</v>
      </c>
      <c r="Q450" s="536">
        <f t="shared" si="74"/>
        <v>0</v>
      </c>
      <c r="R450" s="536">
        <v>0</v>
      </c>
      <c r="S450" s="536">
        <v>0</v>
      </c>
      <c r="T450" s="535">
        <v>0</v>
      </c>
    </row>
    <row r="451" spans="1:20" ht="21.75" customHeight="1">
      <c r="A451" s="569"/>
      <c r="B451" s="569"/>
      <c r="C451" s="510"/>
      <c r="D451" s="510" t="s">
        <v>13</v>
      </c>
      <c r="E451" s="570" t="s">
        <v>14</v>
      </c>
      <c r="F451" s="570"/>
      <c r="G451" s="534">
        <f t="shared" si="71"/>
        <v>116284</v>
      </c>
      <c r="H451" s="536">
        <f t="shared" si="72"/>
        <v>116284</v>
      </c>
      <c r="I451" s="536">
        <f t="shared" si="73"/>
        <v>116284</v>
      </c>
      <c r="J451" s="536">
        <v>116284</v>
      </c>
      <c r="K451" s="536">
        <v>0</v>
      </c>
      <c r="L451" s="536">
        <v>0</v>
      </c>
      <c r="M451" s="536">
        <v>0</v>
      </c>
      <c r="N451" s="536">
        <v>0</v>
      </c>
      <c r="O451" s="536">
        <v>0</v>
      </c>
      <c r="P451" s="536">
        <v>0</v>
      </c>
      <c r="Q451" s="536">
        <f t="shared" si="74"/>
        <v>0</v>
      </c>
      <c r="R451" s="536">
        <v>0</v>
      </c>
      <c r="S451" s="536">
        <v>0</v>
      </c>
      <c r="T451" s="535">
        <v>0</v>
      </c>
    </row>
    <row r="452" spans="1:20" ht="13.5" customHeight="1">
      <c r="A452" s="569"/>
      <c r="B452" s="569"/>
      <c r="C452" s="510"/>
      <c r="D452" s="510" t="s">
        <v>15</v>
      </c>
      <c r="E452" s="570" t="s">
        <v>16</v>
      </c>
      <c r="F452" s="570"/>
      <c r="G452" s="534">
        <f t="shared" si="71"/>
        <v>18530</v>
      </c>
      <c r="H452" s="536">
        <f t="shared" si="72"/>
        <v>18530</v>
      </c>
      <c r="I452" s="536">
        <f t="shared" si="73"/>
        <v>18530</v>
      </c>
      <c r="J452" s="536">
        <v>18530</v>
      </c>
      <c r="K452" s="536">
        <v>0</v>
      </c>
      <c r="L452" s="536">
        <v>0</v>
      </c>
      <c r="M452" s="536">
        <v>0</v>
      </c>
      <c r="N452" s="536">
        <v>0</v>
      </c>
      <c r="O452" s="536">
        <v>0</v>
      </c>
      <c r="P452" s="536">
        <v>0</v>
      </c>
      <c r="Q452" s="536">
        <f t="shared" si="74"/>
        <v>0</v>
      </c>
      <c r="R452" s="536">
        <v>0</v>
      </c>
      <c r="S452" s="536">
        <v>0</v>
      </c>
      <c r="T452" s="535">
        <v>0</v>
      </c>
    </row>
    <row r="453" spans="1:20" ht="13.5" customHeight="1">
      <c r="A453" s="569"/>
      <c r="B453" s="569"/>
      <c r="C453" s="510"/>
      <c r="D453" s="510" t="s">
        <v>20</v>
      </c>
      <c r="E453" s="570" t="s">
        <v>21</v>
      </c>
      <c r="F453" s="570"/>
      <c r="G453" s="534">
        <f t="shared" si="71"/>
        <v>11000</v>
      </c>
      <c r="H453" s="536">
        <f t="shared" si="72"/>
        <v>11000</v>
      </c>
      <c r="I453" s="536">
        <f t="shared" si="73"/>
        <v>11000</v>
      </c>
      <c r="J453" s="536">
        <v>11000</v>
      </c>
      <c r="K453" s="536">
        <v>0</v>
      </c>
      <c r="L453" s="536">
        <v>0</v>
      </c>
      <c r="M453" s="536">
        <v>0</v>
      </c>
      <c r="N453" s="536">
        <v>0</v>
      </c>
      <c r="O453" s="536">
        <v>0</v>
      </c>
      <c r="P453" s="536">
        <v>0</v>
      </c>
      <c r="Q453" s="536">
        <f t="shared" si="74"/>
        <v>0</v>
      </c>
      <c r="R453" s="536">
        <v>0</v>
      </c>
      <c r="S453" s="536">
        <v>0</v>
      </c>
      <c r="T453" s="535">
        <v>0</v>
      </c>
    </row>
    <row r="454" spans="1:20" ht="13.5" customHeight="1">
      <c r="A454" s="569"/>
      <c r="B454" s="569"/>
      <c r="C454" s="510"/>
      <c r="D454" s="510" t="s">
        <v>22</v>
      </c>
      <c r="E454" s="570" t="s">
        <v>23</v>
      </c>
      <c r="F454" s="570"/>
      <c r="G454" s="534">
        <f t="shared" si="71"/>
        <v>34600</v>
      </c>
      <c r="H454" s="536">
        <f t="shared" si="72"/>
        <v>34600</v>
      </c>
      <c r="I454" s="536">
        <f t="shared" si="73"/>
        <v>34600</v>
      </c>
      <c r="J454" s="536">
        <v>0</v>
      </c>
      <c r="K454" s="536">
        <v>34600</v>
      </c>
      <c r="L454" s="536">
        <v>0</v>
      </c>
      <c r="M454" s="536">
        <v>0</v>
      </c>
      <c r="N454" s="536">
        <v>0</v>
      </c>
      <c r="O454" s="536">
        <v>0</v>
      </c>
      <c r="P454" s="536">
        <v>0</v>
      </c>
      <c r="Q454" s="536">
        <f t="shared" si="74"/>
        <v>0</v>
      </c>
      <c r="R454" s="536">
        <v>0</v>
      </c>
      <c r="S454" s="536">
        <v>0</v>
      </c>
      <c r="T454" s="535">
        <v>0</v>
      </c>
    </row>
    <row r="455" spans="1:20" ht="13.5" customHeight="1">
      <c r="A455" s="569"/>
      <c r="B455" s="569"/>
      <c r="C455" s="510"/>
      <c r="D455" s="510" t="s">
        <v>94</v>
      </c>
      <c r="E455" s="570" t="s">
        <v>95</v>
      </c>
      <c r="F455" s="570"/>
      <c r="G455" s="534">
        <f t="shared" si="71"/>
        <v>57000</v>
      </c>
      <c r="H455" s="536">
        <f t="shared" si="72"/>
        <v>57000</v>
      </c>
      <c r="I455" s="536">
        <f t="shared" si="73"/>
        <v>57000</v>
      </c>
      <c r="J455" s="536">
        <v>0</v>
      </c>
      <c r="K455" s="536">
        <v>57000</v>
      </c>
      <c r="L455" s="536">
        <v>0</v>
      </c>
      <c r="M455" s="536">
        <v>0</v>
      </c>
      <c r="N455" s="536">
        <v>0</v>
      </c>
      <c r="O455" s="536">
        <v>0</v>
      </c>
      <c r="P455" s="536">
        <v>0</v>
      </c>
      <c r="Q455" s="536">
        <f t="shared" si="74"/>
        <v>0</v>
      </c>
      <c r="R455" s="536">
        <v>0</v>
      </c>
      <c r="S455" s="536">
        <v>0</v>
      </c>
      <c r="T455" s="535">
        <v>0</v>
      </c>
    </row>
    <row r="456" spans="1:20" ht="34.5" customHeight="1">
      <c r="A456" s="569"/>
      <c r="B456" s="569"/>
      <c r="C456" s="510"/>
      <c r="D456" s="510" t="s">
        <v>96</v>
      </c>
      <c r="E456" s="570" t="s">
        <v>97</v>
      </c>
      <c r="F456" s="570"/>
      <c r="G456" s="534">
        <f t="shared" si="71"/>
        <v>7000</v>
      </c>
      <c r="H456" s="536">
        <f t="shared" si="72"/>
        <v>7000</v>
      </c>
      <c r="I456" s="536">
        <f t="shared" si="73"/>
        <v>7000</v>
      </c>
      <c r="J456" s="536">
        <v>0</v>
      </c>
      <c r="K456" s="536">
        <v>7000</v>
      </c>
      <c r="L456" s="536">
        <v>0</v>
      </c>
      <c r="M456" s="536">
        <v>0</v>
      </c>
      <c r="N456" s="536">
        <v>0</v>
      </c>
      <c r="O456" s="536">
        <v>0</v>
      </c>
      <c r="P456" s="536">
        <v>0</v>
      </c>
      <c r="Q456" s="536">
        <f t="shared" si="74"/>
        <v>0</v>
      </c>
      <c r="R456" s="536">
        <v>0</v>
      </c>
      <c r="S456" s="536">
        <v>0</v>
      </c>
      <c r="T456" s="535">
        <v>0</v>
      </c>
    </row>
    <row r="457" spans="1:20" ht="26.25" customHeight="1">
      <c r="A457" s="569"/>
      <c r="B457" s="569"/>
      <c r="C457" s="510"/>
      <c r="D457" s="510" t="s">
        <v>107</v>
      </c>
      <c r="E457" s="570" t="s">
        <v>108</v>
      </c>
      <c r="F457" s="570"/>
      <c r="G457" s="534">
        <f t="shared" si="71"/>
        <v>500</v>
      </c>
      <c r="H457" s="536">
        <f t="shared" si="72"/>
        <v>500</v>
      </c>
      <c r="I457" s="536">
        <f t="shared" si="73"/>
        <v>500</v>
      </c>
      <c r="J457" s="536">
        <v>0</v>
      </c>
      <c r="K457" s="536">
        <v>500</v>
      </c>
      <c r="L457" s="536">
        <v>0</v>
      </c>
      <c r="M457" s="536">
        <v>0</v>
      </c>
      <c r="N457" s="536">
        <v>0</v>
      </c>
      <c r="O457" s="536">
        <v>0</v>
      </c>
      <c r="P457" s="536">
        <v>0</v>
      </c>
      <c r="Q457" s="536">
        <f t="shared" si="74"/>
        <v>0</v>
      </c>
      <c r="R457" s="536">
        <v>0</v>
      </c>
      <c r="S457" s="536">
        <v>0</v>
      </c>
      <c r="T457" s="535">
        <v>0</v>
      </c>
    </row>
    <row r="458" spans="1:20" ht="15" customHeight="1">
      <c r="A458" s="569"/>
      <c r="B458" s="569"/>
      <c r="C458" s="510"/>
      <c r="D458" s="510" t="s">
        <v>24</v>
      </c>
      <c r="E458" s="570" t="s">
        <v>25</v>
      </c>
      <c r="F458" s="570"/>
      <c r="G458" s="534">
        <f t="shared" si="71"/>
        <v>49300</v>
      </c>
      <c r="H458" s="536">
        <f t="shared" si="72"/>
        <v>49300</v>
      </c>
      <c r="I458" s="536">
        <f t="shared" si="73"/>
        <v>49300</v>
      </c>
      <c r="J458" s="536">
        <v>0</v>
      </c>
      <c r="K458" s="536">
        <v>49300</v>
      </c>
      <c r="L458" s="536">
        <v>0</v>
      </c>
      <c r="M458" s="536">
        <v>0</v>
      </c>
      <c r="N458" s="536">
        <v>0</v>
      </c>
      <c r="O458" s="536">
        <v>0</v>
      </c>
      <c r="P458" s="536">
        <v>0</v>
      </c>
      <c r="Q458" s="536">
        <f t="shared" si="74"/>
        <v>0</v>
      </c>
      <c r="R458" s="536">
        <v>0</v>
      </c>
      <c r="S458" s="536">
        <v>0</v>
      </c>
      <c r="T458" s="535">
        <v>0</v>
      </c>
    </row>
    <row r="459" spans="1:20" ht="13.5" customHeight="1">
      <c r="A459" s="569"/>
      <c r="B459" s="569"/>
      <c r="C459" s="510"/>
      <c r="D459" s="510" t="s">
        <v>26</v>
      </c>
      <c r="E459" s="570" t="s">
        <v>27</v>
      </c>
      <c r="F459" s="570"/>
      <c r="G459" s="534">
        <f t="shared" si="71"/>
        <v>1000</v>
      </c>
      <c r="H459" s="536">
        <f t="shared" si="72"/>
        <v>1000</v>
      </c>
      <c r="I459" s="536">
        <f t="shared" si="73"/>
        <v>1000</v>
      </c>
      <c r="J459" s="536">
        <v>0</v>
      </c>
      <c r="K459" s="536">
        <v>1000</v>
      </c>
      <c r="L459" s="536">
        <v>0</v>
      </c>
      <c r="M459" s="536">
        <v>0</v>
      </c>
      <c r="N459" s="536">
        <v>0</v>
      </c>
      <c r="O459" s="536">
        <v>0</v>
      </c>
      <c r="P459" s="536">
        <v>0</v>
      </c>
      <c r="Q459" s="536">
        <f t="shared" si="74"/>
        <v>0</v>
      </c>
      <c r="R459" s="536">
        <v>0</v>
      </c>
      <c r="S459" s="536">
        <v>0</v>
      </c>
      <c r="T459" s="535">
        <v>0</v>
      </c>
    </row>
    <row r="460" spans="1:20" ht="13.5" customHeight="1">
      <c r="A460" s="569"/>
      <c r="B460" s="569"/>
      <c r="C460" s="510"/>
      <c r="D460" s="510" t="s">
        <v>28</v>
      </c>
      <c r="E460" s="570" t="s">
        <v>29</v>
      </c>
      <c r="F460" s="570"/>
      <c r="G460" s="534">
        <f t="shared" si="71"/>
        <v>700</v>
      </c>
      <c r="H460" s="536">
        <f t="shared" si="72"/>
        <v>700</v>
      </c>
      <c r="I460" s="536">
        <f t="shared" si="73"/>
        <v>700</v>
      </c>
      <c r="J460" s="536">
        <v>0</v>
      </c>
      <c r="K460" s="536">
        <v>700</v>
      </c>
      <c r="L460" s="536">
        <v>0</v>
      </c>
      <c r="M460" s="536">
        <v>0</v>
      </c>
      <c r="N460" s="536">
        <v>0</v>
      </c>
      <c r="O460" s="536">
        <v>0</v>
      </c>
      <c r="P460" s="536">
        <v>0</v>
      </c>
      <c r="Q460" s="536">
        <f t="shared" si="74"/>
        <v>0</v>
      </c>
      <c r="R460" s="536">
        <v>0</v>
      </c>
      <c r="S460" s="536">
        <v>0</v>
      </c>
      <c r="T460" s="535">
        <v>0</v>
      </c>
    </row>
    <row r="461" spans="1:20" ht="13.5" customHeight="1">
      <c r="A461" s="569"/>
      <c r="B461" s="569"/>
      <c r="C461" s="510"/>
      <c r="D461" s="510" t="s">
        <v>5</v>
      </c>
      <c r="E461" s="570" t="s">
        <v>6</v>
      </c>
      <c r="F461" s="570"/>
      <c r="G461" s="534">
        <f t="shared" si="71"/>
        <v>44000</v>
      </c>
      <c r="H461" s="536">
        <f t="shared" si="72"/>
        <v>44000</v>
      </c>
      <c r="I461" s="536">
        <f t="shared" si="73"/>
        <v>44000</v>
      </c>
      <c r="J461" s="536">
        <v>0</v>
      </c>
      <c r="K461" s="536">
        <v>44000</v>
      </c>
      <c r="L461" s="536">
        <v>0</v>
      </c>
      <c r="M461" s="536">
        <v>0</v>
      </c>
      <c r="N461" s="536">
        <v>0</v>
      </c>
      <c r="O461" s="536">
        <v>0</v>
      </c>
      <c r="P461" s="536">
        <v>0</v>
      </c>
      <c r="Q461" s="536">
        <f t="shared" si="74"/>
        <v>0</v>
      </c>
      <c r="R461" s="536">
        <v>0</v>
      </c>
      <c r="S461" s="536">
        <v>0</v>
      </c>
      <c r="T461" s="535">
        <v>0</v>
      </c>
    </row>
    <row r="462" spans="1:20" ht="23.25" customHeight="1">
      <c r="A462" s="569"/>
      <c r="B462" s="569"/>
      <c r="C462" s="510"/>
      <c r="D462" s="510" t="s">
        <v>30</v>
      </c>
      <c r="E462" s="570" t="s">
        <v>31</v>
      </c>
      <c r="F462" s="570"/>
      <c r="G462" s="534">
        <f t="shared" si="71"/>
        <v>710</v>
      </c>
      <c r="H462" s="536">
        <f t="shared" si="72"/>
        <v>710</v>
      </c>
      <c r="I462" s="536">
        <f t="shared" si="73"/>
        <v>710</v>
      </c>
      <c r="J462" s="536">
        <v>0</v>
      </c>
      <c r="K462" s="536">
        <v>710</v>
      </c>
      <c r="L462" s="536">
        <v>0</v>
      </c>
      <c r="M462" s="536">
        <v>0</v>
      </c>
      <c r="N462" s="536">
        <v>0</v>
      </c>
      <c r="O462" s="536">
        <v>0</v>
      </c>
      <c r="P462" s="536">
        <v>0</v>
      </c>
      <c r="Q462" s="536">
        <f t="shared" si="74"/>
        <v>0</v>
      </c>
      <c r="R462" s="536">
        <v>0</v>
      </c>
      <c r="S462" s="536">
        <v>0</v>
      </c>
      <c r="T462" s="535">
        <v>0</v>
      </c>
    </row>
    <row r="463" spans="1:20" ht="33" customHeight="1">
      <c r="A463" s="569"/>
      <c r="B463" s="569"/>
      <c r="C463" s="510"/>
      <c r="D463" s="510" t="s">
        <v>32</v>
      </c>
      <c r="E463" s="570" t="s">
        <v>173</v>
      </c>
      <c r="F463" s="570"/>
      <c r="G463" s="534">
        <f>SUM(H463,Q463)</f>
        <v>300</v>
      </c>
      <c r="H463" s="536">
        <f>SUM(I463,L463:P463)</f>
        <v>300</v>
      </c>
      <c r="I463" s="536">
        <f>SUM(J463:K463)</f>
        <v>300</v>
      </c>
      <c r="J463" s="536">
        <v>0</v>
      </c>
      <c r="K463" s="536">
        <v>300</v>
      </c>
      <c r="L463" s="536">
        <v>0</v>
      </c>
      <c r="M463" s="536">
        <v>0</v>
      </c>
      <c r="N463" s="536">
        <v>0</v>
      </c>
      <c r="O463" s="536">
        <v>0</v>
      </c>
      <c r="P463" s="536">
        <v>0</v>
      </c>
      <c r="Q463" s="536">
        <f>SUM(R463,T463)</f>
        <v>0</v>
      </c>
      <c r="R463" s="536">
        <v>0</v>
      </c>
      <c r="S463" s="536">
        <v>0</v>
      </c>
      <c r="T463" s="535">
        <v>0</v>
      </c>
    </row>
    <row r="464" spans="1:20" ht="32.25" customHeight="1">
      <c r="A464" s="569"/>
      <c r="B464" s="569"/>
      <c r="C464" s="510"/>
      <c r="D464" s="510" t="s">
        <v>34</v>
      </c>
      <c r="E464" s="570" t="s">
        <v>35</v>
      </c>
      <c r="F464" s="570"/>
      <c r="G464" s="534">
        <f t="shared" si="71"/>
        <v>4940</v>
      </c>
      <c r="H464" s="536">
        <f t="shared" si="72"/>
        <v>4940</v>
      </c>
      <c r="I464" s="536">
        <f t="shared" si="73"/>
        <v>4940</v>
      </c>
      <c r="J464" s="536">
        <v>0</v>
      </c>
      <c r="K464" s="536">
        <v>4940</v>
      </c>
      <c r="L464" s="536">
        <v>0</v>
      </c>
      <c r="M464" s="536">
        <v>0</v>
      </c>
      <c r="N464" s="536">
        <v>0</v>
      </c>
      <c r="O464" s="536">
        <v>0</v>
      </c>
      <c r="P464" s="536">
        <v>0</v>
      </c>
      <c r="Q464" s="536">
        <f t="shared" si="74"/>
        <v>0</v>
      </c>
      <c r="R464" s="536">
        <v>0</v>
      </c>
      <c r="S464" s="536">
        <v>0</v>
      </c>
      <c r="T464" s="535">
        <v>0</v>
      </c>
    </row>
    <row r="465" spans="1:20" ht="33.75" customHeight="1">
      <c r="A465" s="569"/>
      <c r="B465" s="569"/>
      <c r="C465" s="510"/>
      <c r="D465" s="510" t="s">
        <v>64</v>
      </c>
      <c r="E465" s="570" t="s">
        <v>65</v>
      </c>
      <c r="F465" s="570"/>
      <c r="G465" s="534">
        <f t="shared" si="71"/>
        <v>1000</v>
      </c>
      <c r="H465" s="536">
        <f t="shared" si="72"/>
        <v>1000</v>
      </c>
      <c r="I465" s="536">
        <f t="shared" si="73"/>
        <v>1000</v>
      </c>
      <c r="J465" s="536">
        <v>0</v>
      </c>
      <c r="K465" s="536">
        <v>1000</v>
      </c>
      <c r="L465" s="536">
        <v>0</v>
      </c>
      <c r="M465" s="536">
        <v>0</v>
      </c>
      <c r="N465" s="536">
        <v>0</v>
      </c>
      <c r="O465" s="536">
        <v>0</v>
      </c>
      <c r="P465" s="536">
        <v>0</v>
      </c>
      <c r="Q465" s="536">
        <f t="shared" si="74"/>
        <v>0</v>
      </c>
      <c r="R465" s="536">
        <v>0</v>
      </c>
      <c r="S465" s="536">
        <v>0</v>
      </c>
      <c r="T465" s="535">
        <v>0</v>
      </c>
    </row>
    <row r="466" spans="1:20" ht="17.25" customHeight="1">
      <c r="A466" s="569"/>
      <c r="B466" s="569"/>
      <c r="C466" s="510"/>
      <c r="D466" s="510" t="s">
        <v>38</v>
      </c>
      <c r="E466" s="570" t="s">
        <v>39</v>
      </c>
      <c r="F466" s="570"/>
      <c r="G466" s="534">
        <f t="shared" si="71"/>
        <v>700</v>
      </c>
      <c r="H466" s="536">
        <f t="shared" si="72"/>
        <v>700</v>
      </c>
      <c r="I466" s="536">
        <f t="shared" si="73"/>
        <v>700</v>
      </c>
      <c r="J466" s="536">
        <v>0</v>
      </c>
      <c r="K466" s="536">
        <v>700</v>
      </c>
      <c r="L466" s="536">
        <v>0</v>
      </c>
      <c r="M466" s="536">
        <v>0</v>
      </c>
      <c r="N466" s="536">
        <v>0</v>
      </c>
      <c r="O466" s="536">
        <v>0</v>
      </c>
      <c r="P466" s="536">
        <v>0</v>
      </c>
      <c r="Q466" s="536">
        <f t="shared" si="74"/>
        <v>0</v>
      </c>
      <c r="R466" s="536">
        <v>0</v>
      </c>
      <c r="S466" s="536">
        <v>0</v>
      </c>
      <c r="T466" s="535">
        <v>0</v>
      </c>
    </row>
    <row r="467" spans="1:20" ht="13.5" customHeight="1">
      <c r="A467" s="569"/>
      <c r="B467" s="569"/>
      <c r="C467" s="510"/>
      <c r="D467" s="510" t="s">
        <v>40</v>
      </c>
      <c r="E467" s="570" t="s">
        <v>41</v>
      </c>
      <c r="F467" s="570"/>
      <c r="G467" s="534">
        <f t="shared" si="71"/>
        <v>800</v>
      </c>
      <c r="H467" s="536">
        <f t="shared" si="72"/>
        <v>800</v>
      </c>
      <c r="I467" s="536">
        <f t="shared" si="73"/>
        <v>800</v>
      </c>
      <c r="J467" s="536">
        <v>0</v>
      </c>
      <c r="K467" s="536">
        <v>800</v>
      </c>
      <c r="L467" s="536">
        <v>0</v>
      </c>
      <c r="M467" s="536">
        <v>0</v>
      </c>
      <c r="N467" s="536">
        <v>0</v>
      </c>
      <c r="O467" s="536">
        <v>0</v>
      </c>
      <c r="P467" s="536">
        <v>0</v>
      </c>
      <c r="Q467" s="536">
        <f t="shared" si="74"/>
        <v>0</v>
      </c>
      <c r="R467" s="536">
        <v>0</v>
      </c>
      <c r="S467" s="536">
        <v>0</v>
      </c>
      <c r="T467" s="535">
        <v>0</v>
      </c>
    </row>
    <row r="468" spans="1:20" ht="21.75" customHeight="1">
      <c r="A468" s="569"/>
      <c r="B468" s="569"/>
      <c r="C468" s="510"/>
      <c r="D468" s="510" t="s">
        <v>17</v>
      </c>
      <c r="E468" s="570" t="s">
        <v>18</v>
      </c>
      <c r="F468" s="570"/>
      <c r="G468" s="534">
        <f t="shared" si="71"/>
        <v>33603</v>
      </c>
      <c r="H468" s="536">
        <f t="shared" si="72"/>
        <v>33603</v>
      </c>
      <c r="I468" s="536">
        <f t="shared" si="73"/>
        <v>33603</v>
      </c>
      <c r="J468" s="536">
        <v>0</v>
      </c>
      <c r="K468" s="536">
        <v>33603</v>
      </c>
      <c r="L468" s="536">
        <v>0</v>
      </c>
      <c r="M468" s="536">
        <v>0</v>
      </c>
      <c r="N468" s="536">
        <v>0</v>
      </c>
      <c r="O468" s="536">
        <v>0</v>
      </c>
      <c r="P468" s="536">
        <v>0</v>
      </c>
      <c r="Q468" s="536">
        <f t="shared" si="74"/>
        <v>0</v>
      </c>
      <c r="R468" s="536">
        <v>0</v>
      </c>
      <c r="S468" s="536">
        <v>0</v>
      </c>
      <c r="T468" s="535">
        <v>0</v>
      </c>
    </row>
    <row r="469" spans="1:20" ht="17.25" customHeight="1">
      <c r="A469" s="569"/>
      <c r="B469" s="569"/>
      <c r="C469" s="510"/>
      <c r="D469" s="510" t="s">
        <v>42</v>
      </c>
      <c r="E469" s="570" t="s">
        <v>43</v>
      </c>
      <c r="F469" s="570"/>
      <c r="G469" s="534">
        <f t="shared" si="71"/>
        <v>1442</v>
      </c>
      <c r="H469" s="536">
        <f t="shared" si="72"/>
        <v>1442</v>
      </c>
      <c r="I469" s="536">
        <f t="shared" si="73"/>
        <v>1442</v>
      </c>
      <c r="J469" s="536">
        <v>0</v>
      </c>
      <c r="K469" s="536">
        <v>1442</v>
      </c>
      <c r="L469" s="536">
        <v>0</v>
      </c>
      <c r="M469" s="536">
        <v>0</v>
      </c>
      <c r="N469" s="536">
        <v>0</v>
      </c>
      <c r="O469" s="536">
        <v>0</v>
      </c>
      <c r="P469" s="536">
        <v>0</v>
      </c>
      <c r="Q469" s="536">
        <f t="shared" si="74"/>
        <v>0</v>
      </c>
      <c r="R469" s="536">
        <v>0</v>
      </c>
      <c r="S469" s="536">
        <v>0</v>
      </c>
      <c r="T469" s="535">
        <v>0</v>
      </c>
    </row>
    <row r="470" spans="1:20" ht="21.75" customHeight="1">
      <c r="A470" s="569"/>
      <c r="B470" s="569"/>
      <c r="C470" s="510"/>
      <c r="D470" s="510" t="s">
        <v>48</v>
      </c>
      <c r="E470" s="570" t="s">
        <v>49</v>
      </c>
      <c r="F470" s="570"/>
      <c r="G470" s="534">
        <f t="shared" si="71"/>
        <v>118</v>
      </c>
      <c r="H470" s="536">
        <f t="shared" si="72"/>
        <v>118</v>
      </c>
      <c r="I470" s="536">
        <f t="shared" si="73"/>
        <v>118</v>
      </c>
      <c r="J470" s="536">
        <v>0</v>
      </c>
      <c r="K470" s="536">
        <v>118</v>
      </c>
      <c r="L470" s="536">
        <v>0</v>
      </c>
      <c r="M470" s="536">
        <v>0</v>
      </c>
      <c r="N470" s="536">
        <v>0</v>
      </c>
      <c r="O470" s="536">
        <v>0</v>
      </c>
      <c r="P470" s="536">
        <v>0</v>
      </c>
      <c r="Q470" s="536">
        <f t="shared" si="74"/>
        <v>0</v>
      </c>
      <c r="R470" s="536">
        <v>0</v>
      </c>
      <c r="S470" s="536">
        <v>0</v>
      </c>
      <c r="T470" s="535">
        <v>0</v>
      </c>
    </row>
    <row r="471" spans="1:20" ht="30" customHeight="1">
      <c r="A471" s="569"/>
      <c r="B471" s="569"/>
      <c r="C471" s="510"/>
      <c r="D471" s="510" t="s">
        <v>52</v>
      </c>
      <c r="E471" s="570" t="s">
        <v>53</v>
      </c>
      <c r="F471" s="570"/>
      <c r="G471" s="534">
        <f t="shared" si="71"/>
        <v>1000</v>
      </c>
      <c r="H471" s="536">
        <f t="shared" si="72"/>
        <v>1000</v>
      </c>
      <c r="I471" s="536">
        <f t="shared" si="73"/>
        <v>1000</v>
      </c>
      <c r="J471" s="536">
        <v>0</v>
      </c>
      <c r="K471" s="536">
        <v>1000</v>
      </c>
      <c r="L471" s="536">
        <v>0</v>
      </c>
      <c r="M471" s="536">
        <v>0</v>
      </c>
      <c r="N471" s="536">
        <v>0</v>
      </c>
      <c r="O471" s="536">
        <v>0</v>
      </c>
      <c r="P471" s="536">
        <v>0</v>
      </c>
      <c r="Q471" s="536">
        <f t="shared" si="74"/>
        <v>0</v>
      </c>
      <c r="R471" s="536">
        <v>0</v>
      </c>
      <c r="S471" s="536">
        <v>0</v>
      </c>
      <c r="T471" s="535">
        <v>0</v>
      </c>
    </row>
    <row r="472" spans="1:20" ht="32.25" customHeight="1">
      <c r="A472" s="569"/>
      <c r="B472" s="569"/>
      <c r="C472" s="510"/>
      <c r="D472" s="510" t="s">
        <v>54</v>
      </c>
      <c r="E472" s="570" t="s">
        <v>55</v>
      </c>
      <c r="F472" s="570"/>
      <c r="G472" s="534">
        <f t="shared" si="71"/>
        <v>400</v>
      </c>
      <c r="H472" s="536">
        <f t="shared" si="72"/>
        <v>400</v>
      </c>
      <c r="I472" s="536">
        <f t="shared" si="73"/>
        <v>400</v>
      </c>
      <c r="J472" s="536">
        <v>0</v>
      </c>
      <c r="K472" s="536">
        <v>400</v>
      </c>
      <c r="L472" s="536">
        <v>0</v>
      </c>
      <c r="M472" s="536">
        <v>0</v>
      </c>
      <c r="N472" s="536">
        <v>0</v>
      </c>
      <c r="O472" s="536">
        <v>0</v>
      </c>
      <c r="P472" s="536">
        <v>0</v>
      </c>
      <c r="Q472" s="536">
        <f t="shared" si="74"/>
        <v>0</v>
      </c>
      <c r="R472" s="536">
        <v>0</v>
      </c>
      <c r="S472" s="536">
        <v>0</v>
      </c>
      <c r="T472" s="535">
        <v>0</v>
      </c>
    </row>
    <row r="473" spans="1:20" ht="33" customHeight="1">
      <c r="A473" s="569"/>
      <c r="B473" s="569"/>
      <c r="C473" s="510"/>
      <c r="D473" s="510" t="s">
        <v>56</v>
      </c>
      <c r="E473" s="570" t="s">
        <v>57</v>
      </c>
      <c r="F473" s="570"/>
      <c r="G473" s="534">
        <f t="shared" si="71"/>
        <v>2000</v>
      </c>
      <c r="H473" s="536">
        <f t="shared" si="72"/>
        <v>2000</v>
      </c>
      <c r="I473" s="536">
        <f t="shared" si="73"/>
        <v>2000</v>
      </c>
      <c r="J473" s="536">
        <v>0</v>
      </c>
      <c r="K473" s="536">
        <v>2000</v>
      </c>
      <c r="L473" s="536">
        <v>0</v>
      </c>
      <c r="M473" s="536">
        <v>0</v>
      </c>
      <c r="N473" s="536">
        <v>0</v>
      </c>
      <c r="O473" s="536">
        <v>0</v>
      </c>
      <c r="P473" s="536">
        <v>0</v>
      </c>
      <c r="Q473" s="536">
        <f t="shared" si="74"/>
        <v>0</v>
      </c>
      <c r="R473" s="536">
        <v>0</v>
      </c>
      <c r="S473" s="536">
        <v>0</v>
      </c>
      <c r="T473" s="535">
        <v>0</v>
      </c>
    </row>
    <row r="474" spans="1:20" ht="17.25" customHeight="1">
      <c r="A474" s="569"/>
      <c r="B474" s="569"/>
      <c r="C474" s="539" t="s">
        <v>584</v>
      </c>
      <c r="D474" s="539"/>
      <c r="E474" s="571" t="s">
        <v>585</v>
      </c>
      <c r="F474" s="571"/>
      <c r="G474" s="542">
        <f>SUM(G475:G497)</f>
        <v>1605366</v>
      </c>
      <c r="H474" s="542">
        <f>SUM(H475:H497)</f>
        <v>1605366</v>
      </c>
      <c r="I474" s="542">
        <f>SUM(I475:I497)</f>
        <v>1602366</v>
      </c>
      <c r="J474" s="542">
        <f>SUM(J475:J497)</f>
        <v>1160589</v>
      </c>
      <c r="K474" s="542">
        <f aca="true" t="shared" si="81" ref="K474:T474">SUM(K475:K497)</f>
        <v>441777</v>
      </c>
      <c r="L474" s="542">
        <f t="shared" si="81"/>
        <v>0</v>
      </c>
      <c r="M474" s="542">
        <f t="shared" si="81"/>
        <v>3000</v>
      </c>
      <c r="N474" s="542">
        <f t="shared" si="81"/>
        <v>0</v>
      </c>
      <c r="O474" s="542">
        <f t="shared" si="81"/>
        <v>0</v>
      </c>
      <c r="P474" s="542">
        <f t="shared" si="81"/>
        <v>0</v>
      </c>
      <c r="Q474" s="542">
        <f t="shared" si="81"/>
        <v>0</v>
      </c>
      <c r="R474" s="542">
        <f t="shared" si="81"/>
        <v>0</v>
      </c>
      <c r="S474" s="542">
        <f t="shared" si="81"/>
        <v>0</v>
      </c>
      <c r="T474" s="541">
        <f t="shared" si="81"/>
        <v>0</v>
      </c>
    </row>
    <row r="475" spans="1:20" ht="24" customHeight="1">
      <c r="A475" s="569"/>
      <c r="B475" s="569"/>
      <c r="C475" s="510"/>
      <c r="D475" s="510" t="s">
        <v>7</v>
      </c>
      <c r="E475" s="570" t="s">
        <v>8</v>
      </c>
      <c r="F475" s="570"/>
      <c r="G475" s="534">
        <f t="shared" si="71"/>
        <v>3000</v>
      </c>
      <c r="H475" s="536">
        <f t="shared" si="72"/>
        <v>3000</v>
      </c>
      <c r="I475" s="536">
        <f t="shared" si="73"/>
        <v>0</v>
      </c>
      <c r="J475" s="536">
        <v>0</v>
      </c>
      <c r="K475" s="536">
        <v>0</v>
      </c>
      <c r="L475" s="536">
        <v>0</v>
      </c>
      <c r="M475" s="536">
        <v>3000</v>
      </c>
      <c r="N475" s="536">
        <v>0</v>
      </c>
      <c r="O475" s="536">
        <v>0</v>
      </c>
      <c r="P475" s="536">
        <v>0</v>
      </c>
      <c r="Q475" s="536">
        <f t="shared" si="74"/>
        <v>0</v>
      </c>
      <c r="R475" s="536">
        <v>0</v>
      </c>
      <c r="S475" s="536">
        <v>0</v>
      </c>
      <c r="T475" s="535">
        <v>0</v>
      </c>
    </row>
    <row r="476" spans="1:20" ht="23.25" customHeight="1">
      <c r="A476" s="569"/>
      <c r="B476" s="569"/>
      <c r="C476" s="510"/>
      <c r="D476" s="510" t="s">
        <v>9</v>
      </c>
      <c r="E476" s="570" t="s">
        <v>10</v>
      </c>
      <c r="F476" s="570"/>
      <c r="G476" s="534">
        <f t="shared" si="71"/>
        <v>927560</v>
      </c>
      <c r="H476" s="536">
        <f t="shared" si="72"/>
        <v>927560</v>
      </c>
      <c r="I476" s="536">
        <f t="shared" si="73"/>
        <v>927560</v>
      </c>
      <c r="J476" s="536">
        <v>927560</v>
      </c>
      <c r="K476" s="536">
        <v>0</v>
      </c>
      <c r="L476" s="536">
        <v>0</v>
      </c>
      <c r="M476" s="536">
        <v>0</v>
      </c>
      <c r="N476" s="536">
        <v>0</v>
      </c>
      <c r="O476" s="536">
        <v>0</v>
      </c>
      <c r="P476" s="536">
        <v>0</v>
      </c>
      <c r="Q476" s="536">
        <f t="shared" si="74"/>
        <v>0</v>
      </c>
      <c r="R476" s="536">
        <v>0</v>
      </c>
      <c r="S476" s="536">
        <v>0</v>
      </c>
      <c r="T476" s="535">
        <v>0</v>
      </c>
    </row>
    <row r="477" spans="1:20" ht="21" customHeight="1">
      <c r="A477" s="569"/>
      <c r="B477" s="569"/>
      <c r="C477" s="510"/>
      <c r="D477" s="510" t="s">
        <v>11</v>
      </c>
      <c r="E477" s="570" t="s">
        <v>12</v>
      </c>
      <c r="F477" s="570"/>
      <c r="G477" s="534">
        <f t="shared" si="71"/>
        <v>69350</v>
      </c>
      <c r="H477" s="536">
        <f t="shared" si="72"/>
        <v>69350</v>
      </c>
      <c r="I477" s="536">
        <f t="shared" si="73"/>
        <v>69350</v>
      </c>
      <c r="J477" s="536">
        <v>69350</v>
      </c>
      <c r="K477" s="536">
        <v>0</v>
      </c>
      <c r="L477" s="536">
        <v>0</v>
      </c>
      <c r="M477" s="536">
        <v>0</v>
      </c>
      <c r="N477" s="536">
        <v>0</v>
      </c>
      <c r="O477" s="536">
        <v>0</v>
      </c>
      <c r="P477" s="536">
        <v>0</v>
      </c>
      <c r="Q477" s="536">
        <f t="shared" si="74"/>
        <v>0</v>
      </c>
      <c r="R477" s="536">
        <v>0</v>
      </c>
      <c r="S477" s="536">
        <v>0</v>
      </c>
      <c r="T477" s="535">
        <v>0</v>
      </c>
    </row>
    <row r="478" spans="1:20" ht="23.25" customHeight="1">
      <c r="A478" s="569"/>
      <c r="B478" s="569"/>
      <c r="C478" s="510"/>
      <c r="D478" s="510" t="s">
        <v>13</v>
      </c>
      <c r="E478" s="570" t="s">
        <v>14</v>
      </c>
      <c r="F478" s="570"/>
      <c r="G478" s="534">
        <f t="shared" si="71"/>
        <v>141552</v>
      </c>
      <c r="H478" s="536">
        <f t="shared" si="72"/>
        <v>141552</v>
      </c>
      <c r="I478" s="536">
        <f t="shared" si="73"/>
        <v>141552</v>
      </c>
      <c r="J478" s="536">
        <v>141552</v>
      </c>
      <c r="K478" s="536">
        <v>0</v>
      </c>
      <c r="L478" s="536">
        <v>0</v>
      </c>
      <c r="M478" s="536">
        <v>0</v>
      </c>
      <c r="N478" s="536">
        <v>0</v>
      </c>
      <c r="O478" s="536">
        <v>0</v>
      </c>
      <c r="P478" s="536">
        <v>0</v>
      </c>
      <c r="Q478" s="536">
        <f t="shared" si="74"/>
        <v>0</v>
      </c>
      <c r="R478" s="536">
        <v>0</v>
      </c>
      <c r="S478" s="536">
        <v>0</v>
      </c>
      <c r="T478" s="535">
        <v>0</v>
      </c>
    </row>
    <row r="479" spans="1:20" ht="13.5" customHeight="1">
      <c r="A479" s="569"/>
      <c r="B479" s="569"/>
      <c r="C479" s="510"/>
      <c r="D479" s="510" t="s">
        <v>15</v>
      </c>
      <c r="E479" s="570" t="s">
        <v>16</v>
      </c>
      <c r="F479" s="570"/>
      <c r="G479" s="534">
        <f t="shared" si="71"/>
        <v>22127</v>
      </c>
      <c r="H479" s="536">
        <f t="shared" si="72"/>
        <v>22127</v>
      </c>
      <c r="I479" s="536">
        <f t="shared" si="73"/>
        <v>22127</v>
      </c>
      <c r="J479" s="536">
        <v>22127</v>
      </c>
      <c r="K479" s="536">
        <v>0</v>
      </c>
      <c r="L479" s="536">
        <v>0</v>
      </c>
      <c r="M479" s="536">
        <v>0</v>
      </c>
      <c r="N479" s="536">
        <v>0</v>
      </c>
      <c r="O479" s="536">
        <v>0</v>
      </c>
      <c r="P479" s="536">
        <v>0</v>
      </c>
      <c r="Q479" s="536">
        <f t="shared" si="74"/>
        <v>0</v>
      </c>
      <c r="R479" s="536">
        <v>0</v>
      </c>
      <c r="S479" s="536">
        <v>0</v>
      </c>
      <c r="T479" s="535">
        <v>0</v>
      </c>
    </row>
    <row r="480" spans="1:20" ht="13.5" customHeight="1">
      <c r="A480" s="569"/>
      <c r="B480" s="569"/>
      <c r="C480" s="510"/>
      <c r="D480" s="510" t="s">
        <v>22</v>
      </c>
      <c r="E480" s="570" t="s">
        <v>23</v>
      </c>
      <c r="F480" s="570"/>
      <c r="G480" s="534">
        <f t="shared" si="71"/>
        <v>44000</v>
      </c>
      <c r="H480" s="536">
        <f t="shared" si="72"/>
        <v>44000</v>
      </c>
      <c r="I480" s="536">
        <f t="shared" si="73"/>
        <v>44000</v>
      </c>
      <c r="J480" s="536">
        <v>0</v>
      </c>
      <c r="K480" s="536">
        <v>44000</v>
      </c>
      <c r="L480" s="536">
        <v>0</v>
      </c>
      <c r="M480" s="536">
        <v>0</v>
      </c>
      <c r="N480" s="536">
        <v>0</v>
      </c>
      <c r="O480" s="536">
        <v>0</v>
      </c>
      <c r="P480" s="536">
        <v>0</v>
      </c>
      <c r="Q480" s="536">
        <f t="shared" si="74"/>
        <v>0</v>
      </c>
      <c r="R480" s="536">
        <v>0</v>
      </c>
      <c r="S480" s="536">
        <v>0</v>
      </c>
      <c r="T480" s="535">
        <v>0</v>
      </c>
    </row>
    <row r="481" spans="1:20" ht="13.5" customHeight="1">
      <c r="A481" s="569"/>
      <c r="B481" s="569"/>
      <c r="C481" s="510"/>
      <c r="D481" s="510" t="s">
        <v>94</v>
      </c>
      <c r="E481" s="570" t="s">
        <v>95</v>
      </c>
      <c r="F481" s="570"/>
      <c r="G481" s="534">
        <f t="shared" si="71"/>
        <v>154000</v>
      </c>
      <c r="H481" s="536">
        <f t="shared" si="72"/>
        <v>154000</v>
      </c>
      <c r="I481" s="536">
        <f t="shared" si="73"/>
        <v>154000</v>
      </c>
      <c r="J481" s="536">
        <v>0</v>
      </c>
      <c r="K481" s="536">
        <v>154000</v>
      </c>
      <c r="L481" s="536">
        <v>0</v>
      </c>
      <c r="M481" s="536">
        <v>0</v>
      </c>
      <c r="N481" s="536">
        <v>0</v>
      </c>
      <c r="O481" s="536">
        <v>0</v>
      </c>
      <c r="P481" s="536">
        <v>0</v>
      </c>
      <c r="Q481" s="536">
        <f t="shared" si="74"/>
        <v>0</v>
      </c>
      <c r="R481" s="536">
        <v>0</v>
      </c>
      <c r="S481" s="536">
        <v>0</v>
      </c>
      <c r="T481" s="535">
        <v>0</v>
      </c>
    </row>
    <row r="482" spans="1:20" ht="33.75" customHeight="1">
      <c r="A482" s="569"/>
      <c r="B482" s="569"/>
      <c r="C482" s="510"/>
      <c r="D482" s="510" t="s">
        <v>96</v>
      </c>
      <c r="E482" s="570" t="s">
        <v>97</v>
      </c>
      <c r="F482" s="570"/>
      <c r="G482" s="534">
        <f t="shared" si="71"/>
        <v>23500</v>
      </c>
      <c r="H482" s="536">
        <f t="shared" si="72"/>
        <v>23500</v>
      </c>
      <c r="I482" s="536">
        <f t="shared" si="73"/>
        <v>23500</v>
      </c>
      <c r="J482" s="536">
        <v>0</v>
      </c>
      <c r="K482" s="536">
        <v>23500</v>
      </c>
      <c r="L482" s="536">
        <v>0</v>
      </c>
      <c r="M482" s="536">
        <v>0</v>
      </c>
      <c r="N482" s="536">
        <v>0</v>
      </c>
      <c r="O482" s="536">
        <v>0</v>
      </c>
      <c r="P482" s="536">
        <v>0</v>
      </c>
      <c r="Q482" s="536">
        <f t="shared" si="74"/>
        <v>0</v>
      </c>
      <c r="R482" s="536">
        <v>0</v>
      </c>
      <c r="S482" s="536">
        <v>0</v>
      </c>
      <c r="T482" s="535">
        <v>0</v>
      </c>
    </row>
    <row r="483" spans="1:20" ht="15" customHeight="1">
      <c r="A483" s="569"/>
      <c r="B483" s="569"/>
      <c r="C483" s="510"/>
      <c r="D483" s="510" t="s">
        <v>24</v>
      </c>
      <c r="E483" s="570" t="s">
        <v>25</v>
      </c>
      <c r="F483" s="570"/>
      <c r="G483" s="534">
        <f t="shared" si="71"/>
        <v>120000</v>
      </c>
      <c r="H483" s="536">
        <f t="shared" si="72"/>
        <v>120000</v>
      </c>
      <c r="I483" s="536">
        <f t="shared" si="73"/>
        <v>120000</v>
      </c>
      <c r="J483" s="536">
        <v>0</v>
      </c>
      <c r="K483" s="536">
        <v>120000</v>
      </c>
      <c r="L483" s="536">
        <v>0</v>
      </c>
      <c r="M483" s="536">
        <v>0</v>
      </c>
      <c r="N483" s="536">
        <v>0</v>
      </c>
      <c r="O483" s="536">
        <v>0</v>
      </c>
      <c r="P483" s="536">
        <v>0</v>
      </c>
      <c r="Q483" s="536">
        <f t="shared" si="74"/>
        <v>0</v>
      </c>
      <c r="R483" s="536">
        <v>0</v>
      </c>
      <c r="S483" s="536">
        <v>0</v>
      </c>
      <c r="T483" s="535">
        <v>0</v>
      </c>
    </row>
    <row r="484" spans="1:20" ht="13.5" customHeight="1">
      <c r="A484" s="569"/>
      <c r="B484" s="569"/>
      <c r="C484" s="510"/>
      <c r="D484" s="510" t="s">
        <v>26</v>
      </c>
      <c r="E484" s="570" t="s">
        <v>27</v>
      </c>
      <c r="F484" s="570"/>
      <c r="G484" s="534">
        <f t="shared" si="71"/>
        <v>11193</v>
      </c>
      <c r="H484" s="536">
        <f t="shared" si="72"/>
        <v>11193</v>
      </c>
      <c r="I484" s="536">
        <f t="shared" si="73"/>
        <v>11193</v>
      </c>
      <c r="J484" s="536">
        <v>0</v>
      </c>
      <c r="K484" s="536">
        <v>11193</v>
      </c>
      <c r="L484" s="536">
        <v>0</v>
      </c>
      <c r="M484" s="536">
        <v>0</v>
      </c>
      <c r="N484" s="536">
        <v>0</v>
      </c>
      <c r="O484" s="536">
        <v>0</v>
      </c>
      <c r="P484" s="536">
        <v>0</v>
      </c>
      <c r="Q484" s="536">
        <f t="shared" si="74"/>
        <v>0</v>
      </c>
      <c r="R484" s="536">
        <v>0</v>
      </c>
      <c r="S484" s="536">
        <v>0</v>
      </c>
      <c r="T484" s="535">
        <v>0</v>
      </c>
    </row>
    <row r="485" spans="1:20" ht="13.5" customHeight="1">
      <c r="A485" s="569"/>
      <c r="B485" s="569"/>
      <c r="C485" s="510"/>
      <c r="D485" s="510" t="s">
        <v>28</v>
      </c>
      <c r="E485" s="570" t="s">
        <v>29</v>
      </c>
      <c r="F485" s="570"/>
      <c r="G485" s="534">
        <f t="shared" si="71"/>
        <v>1200</v>
      </c>
      <c r="H485" s="536">
        <f t="shared" si="72"/>
        <v>1200</v>
      </c>
      <c r="I485" s="536">
        <f t="shared" si="73"/>
        <v>1200</v>
      </c>
      <c r="J485" s="536">
        <v>0</v>
      </c>
      <c r="K485" s="536">
        <v>1200</v>
      </c>
      <c r="L485" s="536">
        <v>0</v>
      </c>
      <c r="M485" s="536">
        <v>0</v>
      </c>
      <c r="N485" s="536">
        <v>0</v>
      </c>
      <c r="O485" s="536">
        <v>0</v>
      </c>
      <c r="P485" s="536">
        <v>0</v>
      </c>
      <c r="Q485" s="536">
        <f t="shared" si="74"/>
        <v>0</v>
      </c>
      <c r="R485" s="536">
        <v>0</v>
      </c>
      <c r="S485" s="536">
        <v>0</v>
      </c>
      <c r="T485" s="535">
        <v>0</v>
      </c>
    </row>
    <row r="486" spans="1:20" ht="13.5" customHeight="1">
      <c r="A486" s="569"/>
      <c r="B486" s="569"/>
      <c r="C486" s="510"/>
      <c r="D486" s="510" t="s">
        <v>5</v>
      </c>
      <c r="E486" s="570" t="s">
        <v>6</v>
      </c>
      <c r="F486" s="570"/>
      <c r="G486" s="534">
        <f t="shared" si="71"/>
        <v>27700</v>
      </c>
      <c r="H486" s="536">
        <f t="shared" si="72"/>
        <v>27700</v>
      </c>
      <c r="I486" s="536">
        <f t="shared" si="73"/>
        <v>27700</v>
      </c>
      <c r="J486" s="536">
        <v>0</v>
      </c>
      <c r="K486" s="536">
        <v>27700</v>
      </c>
      <c r="L486" s="536">
        <v>0</v>
      </c>
      <c r="M486" s="536">
        <v>0</v>
      </c>
      <c r="N486" s="536">
        <v>0</v>
      </c>
      <c r="O486" s="536">
        <v>0</v>
      </c>
      <c r="P486" s="536">
        <v>0</v>
      </c>
      <c r="Q486" s="536">
        <f t="shared" si="74"/>
        <v>0</v>
      </c>
      <c r="R486" s="536">
        <v>0</v>
      </c>
      <c r="S486" s="536">
        <v>0</v>
      </c>
      <c r="T486" s="535">
        <v>0</v>
      </c>
    </row>
    <row r="487" spans="1:20" ht="21.75" customHeight="1">
      <c r="A487" s="569"/>
      <c r="B487" s="569"/>
      <c r="C487" s="510"/>
      <c r="D487" s="510" t="s">
        <v>30</v>
      </c>
      <c r="E487" s="570" t="s">
        <v>31</v>
      </c>
      <c r="F487" s="570"/>
      <c r="G487" s="534">
        <f t="shared" si="71"/>
        <v>1000</v>
      </c>
      <c r="H487" s="536">
        <f t="shared" si="72"/>
        <v>1000</v>
      </c>
      <c r="I487" s="536">
        <f t="shared" si="73"/>
        <v>1000</v>
      </c>
      <c r="J487" s="536">
        <v>0</v>
      </c>
      <c r="K487" s="536">
        <v>1000</v>
      </c>
      <c r="L487" s="536">
        <v>0</v>
      </c>
      <c r="M487" s="536">
        <v>0</v>
      </c>
      <c r="N487" s="536">
        <v>0</v>
      </c>
      <c r="O487" s="536">
        <v>0</v>
      </c>
      <c r="P487" s="536">
        <v>0</v>
      </c>
      <c r="Q487" s="536">
        <f t="shared" si="74"/>
        <v>0</v>
      </c>
      <c r="R487" s="536">
        <v>0</v>
      </c>
      <c r="S487" s="536">
        <v>0</v>
      </c>
      <c r="T487" s="535">
        <v>0</v>
      </c>
    </row>
    <row r="488" spans="1:20" ht="33.75" customHeight="1">
      <c r="A488" s="569"/>
      <c r="B488" s="569"/>
      <c r="C488" s="510"/>
      <c r="D488" s="510" t="s">
        <v>34</v>
      </c>
      <c r="E488" s="570" t="s">
        <v>35</v>
      </c>
      <c r="F488" s="570"/>
      <c r="G488" s="534">
        <f t="shared" si="71"/>
        <v>5500</v>
      </c>
      <c r="H488" s="536">
        <f t="shared" si="72"/>
        <v>5500</v>
      </c>
      <c r="I488" s="536">
        <f t="shared" si="73"/>
        <v>5500</v>
      </c>
      <c r="J488" s="536">
        <v>0</v>
      </c>
      <c r="K488" s="536">
        <v>5500</v>
      </c>
      <c r="L488" s="536">
        <v>0</v>
      </c>
      <c r="M488" s="536">
        <v>0</v>
      </c>
      <c r="N488" s="536">
        <v>0</v>
      </c>
      <c r="O488" s="536">
        <v>0</v>
      </c>
      <c r="P488" s="536">
        <v>0</v>
      </c>
      <c r="Q488" s="536">
        <f t="shared" si="74"/>
        <v>0</v>
      </c>
      <c r="R488" s="536">
        <v>0</v>
      </c>
      <c r="S488" s="536">
        <v>0</v>
      </c>
      <c r="T488" s="535">
        <v>0</v>
      </c>
    </row>
    <row r="489" spans="1:20" ht="33" customHeight="1">
      <c r="A489" s="569"/>
      <c r="B489" s="569"/>
      <c r="C489" s="510"/>
      <c r="D489" s="510" t="s">
        <v>64</v>
      </c>
      <c r="E489" s="570" t="s">
        <v>65</v>
      </c>
      <c r="F489" s="570"/>
      <c r="G489" s="534">
        <f t="shared" si="71"/>
        <v>1300</v>
      </c>
      <c r="H489" s="536">
        <f t="shared" si="72"/>
        <v>1300</v>
      </c>
      <c r="I489" s="536">
        <f t="shared" si="73"/>
        <v>1300</v>
      </c>
      <c r="J489" s="536">
        <v>0</v>
      </c>
      <c r="K489" s="536">
        <v>1300</v>
      </c>
      <c r="L489" s="536">
        <v>0</v>
      </c>
      <c r="M489" s="536">
        <v>0</v>
      </c>
      <c r="N489" s="536">
        <v>0</v>
      </c>
      <c r="O489" s="536">
        <v>0</v>
      </c>
      <c r="P489" s="536">
        <v>0</v>
      </c>
      <c r="Q489" s="536">
        <f t="shared" si="74"/>
        <v>0</v>
      </c>
      <c r="R489" s="536">
        <v>0</v>
      </c>
      <c r="S489" s="536">
        <v>0</v>
      </c>
      <c r="T489" s="535">
        <v>0</v>
      </c>
    </row>
    <row r="490" spans="1:20" ht="17.25" customHeight="1">
      <c r="A490" s="569"/>
      <c r="B490" s="569"/>
      <c r="C490" s="510"/>
      <c r="D490" s="510" t="s">
        <v>38</v>
      </c>
      <c r="E490" s="570" t="s">
        <v>39</v>
      </c>
      <c r="F490" s="570"/>
      <c r="G490" s="534">
        <f t="shared" si="71"/>
        <v>1200</v>
      </c>
      <c r="H490" s="536">
        <f t="shared" si="72"/>
        <v>1200</v>
      </c>
      <c r="I490" s="536">
        <f t="shared" si="73"/>
        <v>1200</v>
      </c>
      <c r="J490" s="536">
        <v>0</v>
      </c>
      <c r="K490" s="536">
        <v>1200</v>
      </c>
      <c r="L490" s="536">
        <v>0</v>
      </c>
      <c r="M490" s="536">
        <v>0</v>
      </c>
      <c r="N490" s="536">
        <v>0</v>
      </c>
      <c r="O490" s="536">
        <v>0</v>
      </c>
      <c r="P490" s="536">
        <v>0</v>
      </c>
      <c r="Q490" s="536">
        <f t="shared" si="74"/>
        <v>0</v>
      </c>
      <c r="R490" s="536">
        <v>0</v>
      </c>
      <c r="S490" s="536">
        <v>0</v>
      </c>
      <c r="T490" s="535">
        <v>0</v>
      </c>
    </row>
    <row r="491" spans="1:20" ht="13.5" customHeight="1">
      <c r="A491" s="569"/>
      <c r="B491" s="569"/>
      <c r="C491" s="510"/>
      <c r="D491" s="510" t="s">
        <v>40</v>
      </c>
      <c r="E491" s="570" t="s">
        <v>41</v>
      </c>
      <c r="F491" s="570"/>
      <c r="G491" s="534">
        <f t="shared" si="71"/>
        <v>1200</v>
      </c>
      <c r="H491" s="536">
        <f t="shared" si="72"/>
        <v>1200</v>
      </c>
      <c r="I491" s="536">
        <f t="shared" si="73"/>
        <v>1200</v>
      </c>
      <c r="J491" s="536">
        <v>0</v>
      </c>
      <c r="K491" s="536">
        <v>1200</v>
      </c>
      <c r="L491" s="536">
        <v>0</v>
      </c>
      <c r="M491" s="536">
        <v>0</v>
      </c>
      <c r="N491" s="536">
        <v>0</v>
      </c>
      <c r="O491" s="536">
        <v>0</v>
      </c>
      <c r="P491" s="536">
        <v>0</v>
      </c>
      <c r="Q491" s="536">
        <f t="shared" si="74"/>
        <v>0</v>
      </c>
      <c r="R491" s="536">
        <v>0</v>
      </c>
      <c r="S491" s="536">
        <v>0</v>
      </c>
      <c r="T491" s="535">
        <v>0</v>
      </c>
    </row>
    <row r="492" spans="1:20" ht="22.5" customHeight="1">
      <c r="A492" s="569"/>
      <c r="B492" s="569"/>
      <c r="C492" s="510"/>
      <c r="D492" s="510" t="s">
        <v>17</v>
      </c>
      <c r="E492" s="570" t="s">
        <v>18</v>
      </c>
      <c r="F492" s="570"/>
      <c r="G492" s="534">
        <f t="shared" si="71"/>
        <v>39897</v>
      </c>
      <c r="H492" s="536">
        <f t="shared" si="72"/>
        <v>39897</v>
      </c>
      <c r="I492" s="536">
        <f t="shared" si="73"/>
        <v>39897</v>
      </c>
      <c r="J492" s="536">
        <v>0</v>
      </c>
      <c r="K492" s="536">
        <v>39897</v>
      </c>
      <c r="L492" s="536">
        <v>0</v>
      </c>
      <c r="M492" s="536">
        <v>0</v>
      </c>
      <c r="N492" s="536">
        <v>0</v>
      </c>
      <c r="O492" s="536">
        <v>0</v>
      </c>
      <c r="P492" s="536">
        <v>0</v>
      </c>
      <c r="Q492" s="536">
        <f t="shared" si="74"/>
        <v>0</v>
      </c>
      <c r="R492" s="536">
        <v>0</v>
      </c>
      <c r="S492" s="536">
        <v>0</v>
      </c>
      <c r="T492" s="535">
        <v>0</v>
      </c>
    </row>
    <row r="493" spans="1:20" ht="17.25" customHeight="1">
      <c r="A493" s="569"/>
      <c r="B493" s="569"/>
      <c r="C493" s="510"/>
      <c r="D493" s="510" t="s">
        <v>42</v>
      </c>
      <c r="E493" s="570" t="s">
        <v>43</v>
      </c>
      <c r="F493" s="570"/>
      <c r="G493" s="534">
        <f aca="true" t="shared" si="82" ref="G493:G556">SUM(H493,Q493)</f>
        <v>1143</v>
      </c>
      <c r="H493" s="536">
        <f aca="true" t="shared" si="83" ref="H493:H556">SUM(I493,L493:P493)</f>
        <v>1143</v>
      </c>
      <c r="I493" s="536">
        <f aca="true" t="shared" si="84" ref="I493:I556">SUM(J493:K493)</f>
        <v>1143</v>
      </c>
      <c r="J493" s="536">
        <v>0</v>
      </c>
      <c r="K493" s="536">
        <v>1143</v>
      </c>
      <c r="L493" s="536">
        <v>0</v>
      </c>
      <c r="M493" s="536">
        <v>0</v>
      </c>
      <c r="N493" s="536">
        <v>0</v>
      </c>
      <c r="O493" s="536">
        <v>0</v>
      </c>
      <c r="P493" s="536">
        <v>0</v>
      </c>
      <c r="Q493" s="536">
        <f aca="true" t="shared" si="85" ref="Q493:Q556">SUM(R493,T493)</f>
        <v>0</v>
      </c>
      <c r="R493" s="536">
        <v>0</v>
      </c>
      <c r="S493" s="536">
        <v>0</v>
      </c>
      <c r="T493" s="535">
        <v>0</v>
      </c>
    </row>
    <row r="494" spans="1:20" ht="13.5" customHeight="1">
      <c r="A494" s="569"/>
      <c r="B494" s="569"/>
      <c r="C494" s="510"/>
      <c r="D494" s="510" t="s">
        <v>48</v>
      </c>
      <c r="E494" s="570" t="s">
        <v>49</v>
      </c>
      <c r="F494" s="570"/>
      <c r="G494" s="534">
        <f t="shared" si="82"/>
        <v>444</v>
      </c>
      <c r="H494" s="536">
        <f t="shared" si="83"/>
        <v>444</v>
      </c>
      <c r="I494" s="536">
        <f t="shared" si="84"/>
        <v>444</v>
      </c>
      <c r="J494" s="536">
        <v>0</v>
      </c>
      <c r="K494" s="536">
        <v>444</v>
      </c>
      <c r="L494" s="536">
        <v>0</v>
      </c>
      <c r="M494" s="536">
        <v>0</v>
      </c>
      <c r="N494" s="536">
        <v>0</v>
      </c>
      <c r="O494" s="536">
        <v>0</v>
      </c>
      <c r="P494" s="536">
        <v>0</v>
      </c>
      <c r="Q494" s="536">
        <f t="shared" si="85"/>
        <v>0</v>
      </c>
      <c r="R494" s="536">
        <v>0</v>
      </c>
      <c r="S494" s="536">
        <v>0</v>
      </c>
      <c r="T494" s="535">
        <v>0</v>
      </c>
    </row>
    <row r="495" spans="1:20" ht="23.25" customHeight="1">
      <c r="A495" s="569"/>
      <c r="B495" s="569"/>
      <c r="C495" s="510"/>
      <c r="D495" s="510" t="s">
        <v>52</v>
      </c>
      <c r="E495" s="570" t="s">
        <v>53</v>
      </c>
      <c r="F495" s="570"/>
      <c r="G495" s="534">
        <f t="shared" si="82"/>
        <v>1500</v>
      </c>
      <c r="H495" s="536">
        <f t="shared" si="83"/>
        <v>1500</v>
      </c>
      <c r="I495" s="536">
        <f t="shared" si="84"/>
        <v>1500</v>
      </c>
      <c r="J495" s="536">
        <v>0</v>
      </c>
      <c r="K495" s="536">
        <v>1500</v>
      </c>
      <c r="L495" s="536">
        <v>0</v>
      </c>
      <c r="M495" s="536">
        <v>0</v>
      </c>
      <c r="N495" s="536">
        <v>0</v>
      </c>
      <c r="O495" s="536">
        <v>0</v>
      </c>
      <c r="P495" s="536">
        <v>0</v>
      </c>
      <c r="Q495" s="536">
        <f t="shared" si="85"/>
        <v>0</v>
      </c>
      <c r="R495" s="536">
        <v>0</v>
      </c>
      <c r="S495" s="536">
        <v>0</v>
      </c>
      <c r="T495" s="535">
        <v>0</v>
      </c>
    </row>
    <row r="496" spans="1:20" ht="33" customHeight="1">
      <c r="A496" s="569"/>
      <c r="B496" s="569"/>
      <c r="C496" s="510"/>
      <c r="D496" s="510" t="s">
        <v>54</v>
      </c>
      <c r="E496" s="570" t="s">
        <v>55</v>
      </c>
      <c r="F496" s="570"/>
      <c r="G496" s="534">
        <f t="shared" si="82"/>
        <v>1500</v>
      </c>
      <c r="H496" s="536">
        <f t="shared" si="83"/>
        <v>1500</v>
      </c>
      <c r="I496" s="536">
        <f t="shared" si="84"/>
        <v>1500</v>
      </c>
      <c r="J496" s="536">
        <v>0</v>
      </c>
      <c r="K496" s="536">
        <v>1500</v>
      </c>
      <c r="L496" s="536">
        <v>0</v>
      </c>
      <c r="M496" s="536">
        <v>0</v>
      </c>
      <c r="N496" s="536">
        <v>0</v>
      </c>
      <c r="O496" s="536">
        <v>0</v>
      </c>
      <c r="P496" s="536">
        <v>0</v>
      </c>
      <c r="Q496" s="536">
        <f t="shared" si="85"/>
        <v>0</v>
      </c>
      <c r="R496" s="536">
        <v>0</v>
      </c>
      <c r="S496" s="536">
        <v>0</v>
      </c>
      <c r="T496" s="535">
        <v>0</v>
      </c>
    </row>
    <row r="497" spans="1:20" ht="34.5" customHeight="1">
      <c r="A497" s="569"/>
      <c r="B497" s="569"/>
      <c r="C497" s="510"/>
      <c r="D497" s="510" t="s">
        <v>56</v>
      </c>
      <c r="E497" s="570" t="s">
        <v>57</v>
      </c>
      <c r="F497" s="570"/>
      <c r="G497" s="534">
        <f t="shared" si="82"/>
        <v>5500</v>
      </c>
      <c r="H497" s="536">
        <f t="shared" si="83"/>
        <v>5500</v>
      </c>
      <c r="I497" s="536">
        <f t="shared" si="84"/>
        <v>5500</v>
      </c>
      <c r="J497" s="536">
        <v>0</v>
      </c>
      <c r="K497" s="536">
        <v>5500</v>
      </c>
      <c r="L497" s="536">
        <v>0</v>
      </c>
      <c r="M497" s="536">
        <v>0</v>
      </c>
      <c r="N497" s="536">
        <v>0</v>
      </c>
      <c r="O497" s="536">
        <v>0</v>
      </c>
      <c r="P497" s="536">
        <v>0</v>
      </c>
      <c r="Q497" s="536">
        <f t="shared" si="85"/>
        <v>0</v>
      </c>
      <c r="R497" s="536">
        <v>0</v>
      </c>
      <c r="S497" s="536">
        <v>0</v>
      </c>
      <c r="T497" s="535">
        <v>0</v>
      </c>
    </row>
    <row r="498" spans="1:20" ht="17.25" customHeight="1">
      <c r="A498" s="569"/>
      <c r="B498" s="569"/>
      <c r="C498" s="539" t="s">
        <v>588</v>
      </c>
      <c r="D498" s="539"/>
      <c r="E498" s="571" t="s">
        <v>589</v>
      </c>
      <c r="F498" s="571"/>
      <c r="G498" s="542">
        <f>SUM(G499:G514)</f>
        <v>280800</v>
      </c>
      <c r="H498" s="542">
        <f>SUM(H499:H514)</f>
        <v>280800</v>
      </c>
      <c r="I498" s="542">
        <f>SUM(I499:I514)</f>
        <v>280800</v>
      </c>
      <c r="J498" s="542">
        <f>SUM(J499:J514)</f>
        <v>249601</v>
      </c>
      <c r="K498" s="542">
        <f aca="true" t="shared" si="86" ref="K498:T498">SUM(K499:K514)</f>
        <v>31199</v>
      </c>
      <c r="L498" s="542">
        <f t="shared" si="86"/>
        <v>0</v>
      </c>
      <c r="M498" s="542">
        <f t="shared" si="86"/>
        <v>0</v>
      </c>
      <c r="N498" s="542">
        <f t="shared" si="86"/>
        <v>0</v>
      </c>
      <c r="O498" s="542">
        <f t="shared" si="86"/>
        <v>0</v>
      </c>
      <c r="P498" s="542">
        <f t="shared" si="86"/>
        <v>0</v>
      </c>
      <c r="Q498" s="542">
        <f t="shared" si="86"/>
        <v>0</v>
      </c>
      <c r="R498" s="542">
        <f t="shared" si="86"/>
        <v>0</v>
      </c>
      <c r="S498" s="542">
        <f t="shared" si="86"/>
        <v>0</v>
      </c>
      <c r="T498" s="541">
        <f t="shared" si="86"/>
        <v>0</v>
      </c>
    </row>
    <row r="499" spans="1:20" ht="22.5" customHeight="1">
      <c r="A499" s="569"/>
      <c r="B499" s="569"/>
      <c r="C499" s="510"/>
      <c r="D499" s="510" t="s">
        <v>9</v>
      </c>
      <c r="E499" s="570" t="s">
        <v>10</v>
      </c>
      <c r="F499" s="570"/>
      <c r="G499" s="534">
        <f t="shared" si="82"/>
        <v>185322</v>
      </c>
      <c r="H499" s="536">
        <f t="shared" si="83"/>
        <v>185322</v>
      </c>
      <c r="I499" s="536">
        <f t="shared" si="84"/>
        <v>185322</v>
      </c>
      <c r="J499" s="536">
        <v>185322</v>
      </c>
      <c r="K499" s="536">
        <v>0</v>
      </c>
      <c r="L499" s="536">
        <v>0</v>
      </c>
      <c r="M499" s="536">
        <v>0</v>
      </c>
      <c r="N499" s="536">
        <v>0</v>
      </c>
      <c r="O499" s="536">
        <v>0</v>
      </c>
      <c r="P499" s="536">
        <v>0</v>
      </c>
      <c r="Q499" s="536">
        <f t="shared" si="85"/>
        <v>0</v>
      </c>
      <c r="R499" s="536">
        <v>0</v>
      </c>
      <c r="S499" s="536">
        <v>0</v>
      </c>
      <c r="T499" s="535">
        <v>0</v>
      </c>
    </row>
    <row r="500" spans="1:20" ht="22.5" customHeight="1">
      <c r="A500" s="569"/>
      <c r="B500" s="569"/>
      <c r="C500" s="510"/>
      <c r="D500" s="510" t="s">
        <v>11</v>
      </c>
      <c r="E500" s="570" t="s">
        <v>12</v>
      </c>
      <c r="F500" s="570"/>
      <c r="G500" s="534">
        <f t="shared" si="82"/>
        <v>11924</v>
      </c>
      <c r="H500" s="536">
        <f t="shared" si="83"/>
        <v>11924</v>
      </c>
      <c r="I500" s="536">
        <f t="shared" si="84"/>
        <v>11924</v>
      </c>
      <c r="J500" s="536">
        <v>11924</v>
      </c>
      <c r="K500" s="536">
        <v>0</v>
      </c>
      <c r="L500" s="536">
        <v>0</v>
      </c>
      <c r="M500" s="536">
        <v>0</v>
      </c>
      <c r="N500" s="536">
        <v>0</v>
      </c>
      <c r="O500" s="536">
        <v>0</v>
      </c>
      <c r="P500" s="536">
        <v>0</v>
      </c>
      <c r="Q500" s="536">
        <f t="shared" si="85"/>
        <v>0</v>
      </c>
      <c r="R500" s="536">
        <v>0</v>
      </c>
      <c r="S500" s="536">
        <v>0</v>
      </c>
      <c r="T500" s="535">
        <v>0</v>
      </c>
    </row>
    <row r="501" spans="1:20" ht="22.5" customHeight="1">
      <c r="A501" s="569"/>
      <c r="B501" s="569"/>
      <c r="C501" s="510"/>
      <c r="D501" s="510" t="s">
        <v>13</v>
      </c>
      <c r="E501" s="570" t="s">
        <v>14</v>
      </c>
      <c r="F501" s="570"/>
      <c r="G501" s="534">
        <f t="shared" si="82"/>
        <v>31422</v>
      </c>
      <c r="H501" s="536">
        <f t="shared" si="83"/>
        <v>31422</v>
      </c>
      <c r="I501" s="536">
        <f t="shared" si="84"/>
        <v>31422</v>
      </c>
      <c r="J501" s="536">
        <v>31422</v>
      </c>
      <c r="K501" s="536">
        <v>0</v>
      </c>
      <c r="L501" s="536">
        <v>0</v>
      </c>
      <c r="M501" s="536">
        <v>0</v>
      </c>
      <c r="N501" s="536">
        <v>0</v>
      </c>
      <c r="O501" s="536">
        <v>0</v>
      </c>
      <c r="P501" s="536">
        <v>0</v>
      </c>
      <c r="Q501" s="536">
        <f t="shared" si="85"/>
        <v>0</v>
      </c>
      <c r="R501" s="536">
        <v>0</v>
      </c>
      <c r="S501" s="536">
        <v>0</v>
      </c>
      <c r="T501" s="535">
        <v>0</v>
      </c>
    </row>
    <row r="502" spans="1:20" ht="13.5" customHeight="1">
      <c r="A502" s="569"/>
      <c r="B502" s="569"/>
      <c r="C502" s="510"/>
      <c r="D502" s="510" t="s">
        <v>15</v>
      </c>
      <c r="E502" s="570" t="s">
        <v>16</v>
      </c>
      <c r="F502" s="570"/>
      <c r="G502" s="534">
        <f t="shared" si="82"/>
        <v>4833</v>
      </c>
      <c r="H502" s="536">
        <f t="shared" si="83"/>
        <v>4833</v>
      </c>
      <c r="I502" s="536">
        <f t="shared" si="84"/>
        <v>4833</v>
      </c>
      <c r="J502" s="536">
        <v>4833</v>
      </c>
      <c r="K502" s="536">
        <v>0</v>
      </c>
      <c r="L502" s="536">
        <v>0</v>
      </c>
      <c r="M502" s="536">
        <v>0</v>
      </c>
      <c r="N502" s="536">
        <v>0</v>
      </c>
      <c r="O502" s="536">
        <v>0</v>
      </c>
      <c r="P502" s="536">
        <v>0</v>
      </c>
      <c r="Q502" s="536">
        <f t="shared" si="85"/>
        <v>0</v>
      </c>
      <c r="R502" s="536">
        <v>0</v>
      </c>
      <c r="S502" s="536">
        <v>0</v>
      </c>
      <c r="T502" s="535">
        <v>0</v>
      </c>
    </row>
    <row r="503" spans="1:20" ht="13.5" customHeight="1">
      <c r="A503" s="569"/>
      <c r="B503" s="569"/>
      <c r="C503" s="510"/>
      <c r="D503" s="510" t="s">
        <v>20</v>
      </c>
      <c r="E503" s="570" t="s">
        <v>21</v>
      </c>
      <c r="F503" s="570"/>
      <c r="G503" s="534">
        <f t="shared" si="82"/>
        <v>16100</v>
      </c>
      <c r="H503" s="536">
        <f t="shared" si="83"/>
        <v>16100</v>
      </c>
      <c r="I503" s="536">
        <f t="shared" si="84"/>
        <v>16100</v>
      </c>
      <c r="J503" s="536">
        <v>16100</v>
      </c>
      <c r="K503" s="536">
        <v>0</v>
      </c>
      <c r="L503" s="536">
        <v>0</v>
      </c>
      <c r="M503" s="536">
        <v>0</v>
      </c>
      <c r="N503" s="536">
        <v>0</v>
      </c>
      <c r="O503" s="536">
        <v>0</v>
      </c>
      <c r="P503" s="536">
        <v>0</v>
      </c>
      <c r="Q503" s="536">
        <f t="shared" si="85"/>
        <v>0</v>
      </c>
      <c r="R503" s="536">
        <v>0</v>
      </c>
      <c r="S503" s="536">
        <v>0</v>
      </c>
      <c r="T503" s="535">
        <v>0</v>
      </c>
    </row>
    <row r="504" spans="1:20" ht="13.5" customHeight="1">
      <c r="A504" s="569"/>
      <c r="B504" s="569"/>
      <c r="C504" s="510"/>
      <c r="D504" s="510" t="s">
        <v>22</v>
      </c>
      <c r="E504" s="570" t="s">
        <v>23</v>
      </c>
      <c r="F504" s="570"/>
      <c r="G504" s="534">
        <f t="shared" si="82"/>
        <v>3692</v>
      </c>
      <c r="H504" s="536">
        <f t="shared" si="83"/>
        <v>3692</v>
      </c>
      <c r="I504" s="536">
        <f t="shared" si="84"/>
        <v>3692</v>
      </c>
      <c r="J504" s="536">
        <v>0</v>
      </c>
      <c r="K504" s="536">
        <v>3692</v>
      </c>
      <c r="L504" s="536">
        <v>0</v>
      </c>
      <c r="M504" s="536">
        <v>0</v>
      </c>
      <c r="N504" s="536">
        <v>0</v>
      </c>
      <c r="O504" s="536">
        <v>0</v>
      </c>
      <c r="P504" s="536">
        <v>0</v>
      </c>
      <c r="Q504" s="536">
        <f t="shared" si="85"/>
        <v>0</v>
      </c>
      <c r="R504" s="536">
        <v>0</v>
      </c>
      <c r="S504" s="536">
        <v>0</v>
      </c>
      <c r="T504" s="535">
        <v>0</v>
      </c>
    </row>
    <row r="505" spans="1:20" ht="13.5" customHeight="1">
      <c r="A505" s="569"/>
      <c r="B505" s="569"/>
      <c r="C505" s="510"/>
      <c r="D505" s="510" t="s">
        <v>94</v>
      </c>
      <c r="E505" s="570" t="s">
        <v>95</v>
      </c>
      <c r="F505" s="570"/>
      <c r="G505" s="534">
        <f t="shared" si="82"/>
        <v>3900</v>
      </c>
      <c r="H505" s="536">
        <f t="shared" si="83"/>
        <v>3900</v>
      </c>
      <c r="I505" s="536">
        <f t="shared" si="84"/>
        <v>3900</v>
      </c>
      <c r="J505" s="536">
        <v>0</v>
      </c>
      <c r="K505" s="536">
        <v>3900</v>
      </c>
      <c r="L505" s="536">
        <v>0</v>
      </c>
      <c r="M505" s="536">
        <v>0</v>
      </c>
      <c r="N505" s="536">
        <v>0</v>
      </c>
      <c r="O505" s="536">
        <v>0</v>
      </c>
      <c r="P505" s="536">
        <v>0</v>
      </c>
      <c r="Q505" s="536">
        <f t="shared" si="85"/>
        <v>0</v>
      </c>
      <c r="R505" s="536">
        <v>0</v>
      </c>
      <c r="S505" s="536">
        <v>0</v>
      </c>
      <c r="T505" s="535">
        <v>0</v>
      </c>
    </row>
    <row r="506" spans="1:20" ht="13.5" customHeight="1">
      <c r="A506" s="569"/>
      <c r="B506" s="569"/>
      <c r="C506" s="510"/>
      <c r="D506" s="510" t="s">
        <v>24</v>
      </c>
      <c r="E506" s="570" t="s">
        <v>25</v>
      </c>
      <c r="F506" s="570"/>
      <c r="G506" s="534">
        <f t="shared" si="82"/>
        <v>3510</v>
      </c>
      <c r="H506" s="536">
        <f t="shared" si="83"/>
        <v>3510</v>
      </c>
      <c r="I506" s="536">
        <f t="shared" si="84"/>
        <v>3510</v>
      </c>
      <c r="J506" s="536">
        <v>0</v>
      </c>
      <c r="K506" s="536">
        <v>3510</v>
      </c>
      <c r="L506" s="536">
        <v>0</v>
      </c>
      <c r="M506" s="536">
        <v>0</v>
      </c>
      <c r="N506" s="536">
        <v>0</v>
      </c>
      <c r="O506" s="536">
        <v>0</v>
      </c>
      <c r="P506" s="536">
        <v>0</v>
      </c>
      <c r="Q506" s="536">
        <f t="shared" si="85"/>
        <v>0</v>
      </c>
      <c r="R506" s="536">
        <v>0</v>
      </c>
      <c r="S506" s="536">
        <v>0</v>
      </c>
      <c r="T506" s="535">
        <v>0</v>
      </c>
    </row>
    <row r="507" spans="1:20" ht="13.5" customHeight="1">
      <c r="A507" s="569"/>
      <c r="B507" s="569"/>
      <c r="C507" s="510"/>
      <c r="D507" s="510" t="s">
        <v>28</v>
      </c>
      <c r="E507" s="570" t="s">
        <v>29</v>
      </c>
      <c r="F507" s="570"/>
      <c r="G507" s="534">
        <f t="shared" si="82"/>
        <v>100</v>
      </c>
      <c r="H507" s="536">
        <f t="shared" si="83"/>
        <v>100</v>
      </c>
      <c r="I507" s="536">
        <f t="shared" si="84"/>
        <v>100</v>
      </c>
      <c r="J507" s="536">
        <v>0</v>
      </c>
      <c r="K507" s="536">
        <v>100</v>
      </c>
      <c r="L507" s="536">
        <v>0</v>
      </c>
      <c r="M507" s="536">
        <v>0</v>
      </c>
      <c r="N507" s="536">
        <v>0</v>
      </c>
      <c r="O507" s="536">
        <v>0</v>
      </c>
      <c r="P507" s="536">
        <v>0</v>
      </c>
      <c r="Q507" s="536">
        <f t="shared" si="85"/>
        <v>0</v>
      </c>
      <c r="R507" s="536">
        <v>0</v>
      </c>
      <c r="S507" s="536">
        <v>0</v>
      </c>
      <c r="T507" s="535">
        <v>0</v>
      </c>
    </row>
    <row r="508" spans="1:20" ht="13.5" customHeight="1">
      <c r="A508" s="569"/>
      <c r="B508" s="569"/>
      <c r="C508" s="510"/>
      <c r="D508" s="510" t="s">
        <v>5</v>
      </c>
      <c r="E508" s="570" t="s">
        <v>6</v>
      </c>
      <c r="F508" s="570"/>
      <c r="G508" s="534">
        <f t="shared" si="82"/>
        <v>6190</v>
      </c>
      <c r="H508" s="536">
        <f t="shared" si="83"/>
        <v>6190</v>
      </c>
      <c r="I508" s="536">
        <f t="shared" si="84"/>
        <v>6190</v>
      </c>
      <c r="J508" s="536">
        <v>0</v>
      </c>
      <c r="K508" s="536">
        <v>6190</v>
      </c>
      <c r="L508" s="536">
        <v>0</v>
      </c>
      <c r="M508" s="536">
        <v>0</v>
      </c>
      <c r="N508" s="536">
        <v>0</v>
      </c>
      <c r="O508" s="536">
        <v>0</v>
      </c>
      <c r="P508" s="536">
        <v>0</v>
      </c>
      <c r="Q508" s="536">
        <f t="shared" si="85"/>
        <v>0</v>
      </c>
      <c r="R508" s="536">
        <v>0</v>
      </c>
      <c r="S508" s="536">
        <v>0</v>
      </c>
      <c r="T508" s="535">
        <v>0</v>
      </c>
    </row>
    <row r="509" spans="1:20" ht="24" customHeight="1">
      <c r="A509" s="569"/>
      <c r="B509" s="569"/>
      <c r="C509" s="510"/>
      <c r="D509" s="510" t="s">
        <v>30</v>
      </c>
      <c r="E509" s="570" t="s">
        <v>31</v>
      </c>
      <c r="F509" s="570"/>
      <c r="G509" s="534">
        <f t="shared" si="82"/>
        <v>378</v>
      </c>
      <c r="H509" s="536">
        <f t="shared" si="83"/>
        <v>378</v>
      </c>
      <c r="I509" s="536">
        <f t="shared" si="84"/>
        <v>378</v>
      </c>
      <c r="J509" s="536">
        <v>0</v>
      </c>
      <c r="K509" s="536">
        <v>378</v>
      </c>
      <c r="L509" s="536">
        <v>0</v>
      </c>
      <c r="M509" s="536">
        <v>0</v>
      </c>
      <c r="N509" s="536">
        <v>0</v>
      </c>
      <c r="O509" s="536">
        <v>0</v>
      </c>
      <c r="P509" s="536">
        <v>0</v>
      </c>
      <c r="Q509" s="536">
        <f t="shared" si="85"/>
        <v>0</v>
      </c>
      <c r="R509" s="536">
        <v>0</v>
      </c>
      <c r="S509" s="536">
        <v>0</v>
      </c>
      <c r="T509" s="535">
        <v>0</v>
      </c>
    </row>
    <row r="510" spans="1:20" ht="33" customHeight="1">
      <c r="A510" s="569"/>
      <c r="B510" s="569"/>
      <c r="C510" s="510"/>
      <c r="D510" s="510" t="s">
        <v>34</v>
      </c>
      <c r="E510" s="570" t="s">
        <v>35</v>
      </c>
      <c r="F510" s="570"/>
      <c r="G510" s="534">
        <f t="shared" si="82"/>
        <v>923</v>
      </c>
      <c r="H510" s="536">
        <f t="shared" si="83"/>
        <v>923</v>
      </c>
      <c r="I510" s="536">
        <f t="shared" si="84"/>
        <v>923</v>
      </c>
      <c r="J510" s="536">
        <v>0</v>
      </c>
      <c r="K510" s="536">
        <v>923</v>
      </c>
      <c r="L510" s="536">
        <v>0</v>
      </c>
      <c r="M510" s="536">
        <v>0</v>
      </c>
      <c r="N510" s="536">
        <v>0</v>
      </c>
      <c r="O510" s="536">
        <v>0</v>
      </c>
      <c r="P510" s="536">
        <v>0</v>
      </c>
      <c r="Q510" s="536">
        <f t="shared" si="85"/>
        <v>0</v>
      </c>
      <c r="R510" s="536">
        <v>0</v>
      </c>
      <c r="S510" s="536">
        <v>0</v>
      </c>
      <c r="T510" s="535">
        <v>0</v>
      </c>
    </row>
    <row r="511" spans="1:20" ht="17.25" customHeight="1">
      <c r="A511" s="569"/>
      <c r="B511" s="569"/>
      <c r="C511" s="510"/>
      <c r="D511" s="510" t="s">
        <v>38</v>
      </c>
      <c r="E511" s="570" t="s">
        <v>39</v>
      </c>
      <c r="F511" s="570"/>
      <c r="G511" s="534">
        <f t="shared" si="82"/>
        <v>3200</v>
      </c>
      <c r="H511" s="536">
        <f t="shared" si="83"/>
        <v>3200</v>
      </c>
      <c r="I511" s="536">
        <f t="shared" si="84"/>
        <v>3200</v>
      </c>
      <c r="J511" s="536">
        <v>0</v>
      </c>
      <c r="K511" s="536">
        <v>3200</v>
      </c>
      <c r="L511" s="536">
        <v>0</v>
      </c>
      <c r="M511" s="536">
        <v>0</v>
      </c>
      <c r="N511" s="536">
        <v>0</v>
      </c>
      <c r="O511" s="536">
        <v>0</v>
      </c>
      <c r="P511" s="536">
        <v>0</v>
      </c>
      <c r="Q511" s="536">
        <f t="shared" si="85"/>
        <v>0</v>
      </c>
      <c r="R511" s="536">
        <v>0</v>
      </c>
      <c r="S511" s="536">
        <v>0</v>
      </c>
      <c r="T511" s="535">
        <v>0</v>
      </c>
    </row>
    <row r="512" spans="1:20" ht="13.5" customHeight="1">
      <c r="A512" s="569"/>
      <c r="B512" s="569"/>
      <c r="C512" s="510"/>
      <c r="D512" s="510" t="s">
        <v>40</v>
      </c>
      <c r="E512" s="570" t="s">
        <v>41</v>
      </c>
      <c r="F512" s="570"/>
      <c r="G512" s="534">
        <f t="shared" si="82"/>
        <v>2160</v>
      </c>
      <c r="H512" s="536">
        <f t="shared" si="83"/>
        <v>2160</v>
      </c>
      <c r="I512" s="536">
        <f t="shared" si="84"/>
        <v>2160</v>
      </c>
      <c r="J512" s="536">
        <v>0</v>
      </c>
      <c r="K512" s="536">
        <v>2160</v>
      </c>
      <c r="L512" s="536">
        <v>0</v>
      </c>
      <c r="M512" s="536">
        <v>0</v>
      </c>
      <c r="N512" s="536">
        <v>0</v>
      </c>
      <c r="O512" s="536">
        <v>0</v>
      </c>
      <c r="P512" s="536">
        <v>0</v>
      </c>
      <c r="Q512" s="536">
        <f t="shared" si="85"/>
        <v>0</v>
      </c>
      <c r="R512" s="536">
        <v>0</v>
      </c>
      <c r="S512" s="536">
        <v>0</v>
      </c>
      <c r="T512" s="535">
        <v>0</v>
      </c>
    </row>
    <row r="513" spans="1:20" ht="23.25" customHeight="1">
      <c r="A513" s="569"/>
      <c r="B513" s="569"/>
      <c r="C513" s="510"/>
      <c r="D513" s="510" t="s">
        <v>17</v>
      </c>
      <c r="E513" s="570" t="s">
        <v>18</v>
      </c>
      <c r="F513" s="570"/>
      <c r="G513" s="534">
        <f t="shared" si="82"/>
        <v>7000</v>
      </c>
      <c r="H513" s="536">
        <f t="shared" si="83"/>
        <v>7000</v>
      </c>
      <c r="I513" s="536">
        <f t="shared" si="84"/>
        <v>7000</v>
      </c>
      <c r="J513" s="536">
        <v>0</v>
      </c>
      <c r="K513" s="536">
        <v>7000</v>
      </c>
      <c r="L513" s="536">
        <v>0</v>
      </c>
      <c r="M513" s="536">
        <v>0</v>
      </c>
      <c r="N513" s="536">
        <v>0</v>
      </c>
      <c r="O513" s="536">
        <v>0</v>
      </c>
      <c r="P513" s="536">
        <v>0</v>
      </c>
      <c r="Q513" s="536">
        <f t="shared" si="85"/>
        <v>0</v>
      </c>
      <c r="R513" s="536">
        <v>0</v>
      </c>
      <c r="S513" s="536">
        <v>0</v>
      </c>
      <c r="T513" s="535">
        <v>0</v>
      </c>
    </row>
    <row r="514" spans="1:20" ht="34.5" customHeight="1">
      <c r="A514" s="569"/>
      <c r="B514" s="569"/>
      <c r="C514" s="510"/>
      <c r="D514" s="510" t="s">
        <v>48</v>
      </c>
      <c r="E514" s="570" t="s">
        <v>49</v>
      </c>
      <c r="F514" s="570"/>
      <c r="G514" s="534">
        <f t="shared" si="82"/>
        <v>146</v>
      </c>
      <c r="H514" s="536">
        <f t="shared" si="83"/>
        <v>146</v>
      </c>
      <c r="I514" s="536">
        <f t="shared" si="84"/>
        <v>146</v>
      </c>
      <c r="J514" s="536">
        <v>0</v>
      </c>
      <c r="K514" s="536">
        <v>146</v>
      </c>
      <c r="L514" s="536">
        <v>0</v>
      </c>
      <c r="M514" s="536">
        <v>0</v>
      </c>
      <c r="N514" s="536">
        <v>0</v>
      </c>
      <c r="O514" s="536">
        <v>0</v>
      </c>
      <c r="P514" s="536">
        <v>0</v>
      </c>
      <c r="Q514" s="536">
        <f t="shared" si="85"/>
        <v>0</v>
      </c>
      <c r="R514" s="536">
        <v>0</v>
      </c>
      <c r="S514" s="536">
        <v>0</v>
      </c>
      <c r="T514" s="535">
        <v>0</v>
      </c>
    </row>
    <row r="515" spans="1:20" ht="17.25" customHeight="1">
      <c r="A515" s="569"/>
      <c r="B515" s="569"/>
      <c r="C515" s="539" t="s">
        <v>590</v>
      </c>
      <c r="D515" s="539"/>
      <c r="E515" s="571" t="s">
        <v>591</v>
      </c>
      <c r="F515" s="571"/>
      <c r="G515" s="542">
        <f>SUM(G516:G521)</f>
        <v>1790281</v>
      </c>
      <c r="H515" s="542">
        <f>SUM(H516:H521)</f>
        <v>1790281</v>
      </c>
      <c r="I515" s="542">
        <f>SUM(I516:I521)</f>
        <v>132137</v>
      </c>
      <c r="J515" s="542">
        <f>SUM(J516:J521)</f>
        <v>129137</v>
      </c>
      <c r="K515" s="542">
        <f aca="true" t="shared" si="87" ref="K515:T515">SUM(K516:K521)</f>
        <v>3000</v>
      </c>
      <c r="L515" s="542">
        <f t="shared" si="87"/>
        <v>160674</v>
      </c>
      <c r="M515" s="542">
        <f t="shared" si="87"/>
        <v>1497470</v>
      </c>
      <c r="N515" s="542">
        <f t="shared" si="87"/>
        <v>0</v>
      </c>
      <c r="O515" s="542">
        <f t="shared" si="87"/>
        <v>0</v>
      </c>
      <c r="P515" s="542">
        <f t="shared" si="87"/>
        <v>0</v>
      </c>
      <c r="Q515" s="542">
        <f t="shared" si="87"/>
        <v>0</v>
      </c>
      <c r="R515" s="542">
        <f t="shared" si="87"/>
        <v>0</v>
      </c>
      <c r="S515" s="542">
        <f t="shared" si="87"/>
        <v>0</v>
      </c>
      <c r="T515" s="541">
        <f t="shared" si="87"/>
        <v>0</v>
      </c>
    </row>
    <row r="516" spans="1:20" ht="56.25" customHeight="1">
      <c r="A516" s="569"/>
      <c r="B516" s="569"/>
      <c r="C516" s="510"/>
      <c r="D516" s="510" t="s">
        <v>583</v>
      </c>
      <c r="E516" s="570" t="s">
        <v>77</v>
      </c>
      <c r="F516" s="570"/>
      <c r="G516" s="534">
        <f t="shared" si="82"/>
        <v>160674</v>
      </c>
      <c r="H516" s="536">
        <f t="shared" si="83"/>
        <v>160674</v>
      </c>
      <c r="I516" s="536">
        <f t="shared" si="84"/>
        <v>0</v>
      </c>
      <c r="J516" s="536">
        <v>0</v>
      </c>
      <c r="K516" s="536">
        <v>0</v>
      </c>
      <c r="L516" s="536">
        <v>160674</v>
      </c>
      <c r="M516" s="536">
        <v>0</v>
      </c>
      <c r="N516" s="536">
        <v>0</v>
      </c>
      <c r="O516" s="536">
        <v>0</v>
      </c>
      <c r="P516" s="536">
        <v>0</v>
      </c>
      <c r="Q516" s="536">
        <f t="shared" si="85"/>
        <v>0</v>
      </c>
      <c r="R516" s="536">
        <v>0</v>
      </c>
      <c r="S516" s="536">
        <v>0</v>
      </c>
      <c r="T516" s="535">
        <v>0</v>
      </c>
    </row>
    <row r="517" spans="1:20" ht="16.5" customHeight="1">
      <c r="A517" s="569"/>
      <c r="B517" s="569"/>
      <c r="C517" s="510"/>
      <c r="D517" s="510" t="s">
        <v>115</v>
      </c>
      <c r="E517" s="570" t="s">
        <v>116</v>
      </c>
      <c r="F517" s="570"/>
      <c r="G517" s="534">
        <f t="shared" si="82"/>
        <v>1497470</v>
      </c>
      <c r="H517" s="536">
        <f t="shared" si="83"/>
        <v>1497470</v>
      </c>
      <c r="I517" s="536">
        <f t="shared" si="84"/>
        <v>0</v>
      </c>
      <c r="J517" s="536">
        <v>0</v>
      </c>
      <c r="K517" s="536">
        <v>0</v>
      </c>
      <c r="L517" s="536">
        <v>0</v>
      </c>
      <c r="M517" s="536">
        <v>1497470</v>
      </c>
      <c r="N517" s="536">
        <v>0</v>
      </c>
      <c r="O517" s="536">
        <v>0</v>
      </c>
      <c r="P517" s="536">
        <v>0</v>
      </c>
      <c r="Q517" s="536">
        <f t="shared" si="85"/>
        <v>0</v>
      </c>
      <c r="R517" s="536">
        <v>0</v>
      </c>
      <c r="S517" s="536">
        <v>0</v>
      </c>
      <c r="T517" s="535">
        <v>0</v>
      </c>
    </row>
    <row r="518" spans="1:20" ht="22.5" customHeight="1">
      <c r="A518" s="569"/>
      <c r="B518" s="569"/>
      <c r="C518" s="510"/>
      <c r="D518" s="510" t="s">
        <v>13</v>
      </c>
      <c r="E518" s="570" t="s">
        <v>14</v>
      </c>
      <c r="F518" s="570"/>
      <c r="G518" s="534">
        <f t="shared" si="82"/>
        <v>16770</v>
      </c>
      <c r="H518" s="536">
        <f t="shared" si="83"/>
        <v>16770</v>
      </c>
      <c r="I518" s="536">
        <f t="shared" si="84"/>
        <v>16770</v>
      </c>
      <c r="J518" s="536">
        <v>16770</v>
      </c>
      <c r="K518" s="536">
        <v>0</v>
      </c>
      <c r="L518" s="536">
        <v>0</v>
      </c>
      <c r="M518" s="536">
        <v>0</v>
      </c>
      <c r="N518" s="536">
        <v>0</v>
      </c>
      <c r="O518" s="536">
        <v>0</v>
      </c>
      <c r="P518" s="536">
        <v>0</v>
      </c>
      <c r="Q518" s="536">
        <f t="shared" si="85"/>
        <v>0</v>
      </c>
      <c r="R518" s="536">
        <v>0</v>
      </c>
      <c r="S518" s="536">
        <v>0</v>
      </c>
      <c r="T518" s="535">
        <v>0</v>
      </c>
    </row>
    <row r="519" spans="1:20" ht="13.5" customHeight="1">
      <c r="A519" s="569"/>
      <c r="B519" s="569"/>
      <c r="C519" s="510"/>
      <c r="D519" s="510" t="s">
        <v>15</v>
      </c>
      <c r="E519" s="570" t="s">
        <v>16</v>
      </c>
      <c r="F519" s="570"/>
      <c r="G519" s="534">
        <f t="shared" si="82"/>
        <v>2688</v>
      </c>
      <c r="H519" s="536">
        <f t="shared" si="83"/>
        <v>2688</v>
      </c>
      <c r="I519" s="536">
        <f t="shared" si="84"/>
        <v>2688</v>
      </c>
      <c r="J519" s="536">
        <v>2688</v>
      </c>
      <c r="K519" s="536">
        <v>0</v>
      </c>
      <c r="L519" s="536">
        <v>0</v>
      </c>
      <c r="M519" s="536">
        <v>0</v>
      </c>
      <c r="N519" s="536">
        <v>0</v>
      </c>
      <c r="O519" s="536">
        <v>0</v>
      </c>
      <c r="P519" s="536">
        <v>0</v>
      </c>
      <c r="Q519" s="536">
        <f t="shared" si="85"/>
        <v>0</v>
      </c>
      <c r="R519" s="536">
        <v>0</v>
      </c>
      <c r="S519" s="536">
        <v>0</v>
      </c>
      <c r="T519" s="535">
        <v>0</v>
      </c>
    </row>
    <row r="520" spans="1:20" ht="13.5" customHeight="1">
      <c r="A520" s="569"/>
      <c r="B520" s="569"/>
      <c r="C520" s="510"/>
      <c r="D520" s="510" t="s">
        <v>20</v>
      </c>
      <c r="E520" s="570" t="s">
        <v>21</v>
      </c>
      <c r="F520" s="570"/>
      <c r="G520" s="534">
        <f t="shared" si="82"/>
        <v>109679</v>
      </c>
      <c r="H520" s="536">
        <f t="shared" si="83"/>
        <v>109679</v>
      </c>
      <c r="I520" s="536">
        <f t="shared" si="84"/>
        <v>109679</v>
      </c>
      <c r="J520" s="536">
        <v>109679</v>
      </c>
      <c r="K520" s="536">
        <v>0</v>
      </c>
      <c r="L520" s="536">
        <v>0</v>
      </c>
      <c r="M520" s="536">
        <v>0</v>
      </c>
      <c r="N520" s="536">
        <v>0</v>
      </c>
      <c r="O520" s="536">
        <v>0</v>
      </c>
      <c r="P520" s="536">
        <v>0</v>
      </c>
      <c r="Q520" s="536">
        <f t="shared" si="85"/>
        <v>0</v>
      </c>
      <c r="R520" s="536">
        <v>0</v>
      </c>
      <c r="S520" s="536">
        <v>0</v>
      </c>
      <c r="T520" s="535">
        <v>0</v>
      </c>
    </row>
    <row r="521" spans="1:20" ht="13.5" customHeight="1">
      <c r="A521" s="569"/>
      <c r="B521" s="569"/>
      <c r="C521" s="510"/>
      <c r="D521" s="510" t="s">
        <v>5</v>
      </c>
      <c r="E521" s="570" t="s">
        <v>6</v>
      </c>
      <c r="F521" s="570"/>
      <c r="G521" s="534">
        <f t="shared" si="82"/>
        <v>3000</v>
      </c>
      <c r="H521" s="536">
        <f t="shared" si="83"/>
        <v>3000</v>
      </c>
      <c r="I521" s="536">
        <f t="shared" si="84"/>
        <v>3000</v>
      </c>
      <c r="J521" s="536">
        <v>0</v>
      </c>
      <c r="K521" s="536">
        <v>3000</v>
      </c>
      <c r="L521" s="536">
        <v>0</v>
      </c>
      <c r="M521" s="536">
        <v>0</v>
      </c>
      <c r="N521" s="536">
        <v>0</v>
      </c>
      <c r="O521" s="536">
        <v>0</v>
      </c>
      <c r="P521" s="536">
        <v>0</v>
      </c>
      <c r="Q521" s="536">
        <f t="shared" si="85"/>
        <v>0</v>
      </c>
      <c r="R521" s="536">
        <v>0</v>
      </c>
      <c r="S521" s="536">
        <v>0</v>
      </c>
      <c r="T521" s="535">
        <v>0</v>
      </c>
    </row>
    <row r="522" spans="1:20" ht="32.25" customHeight="1">
      <c r="A522" s="569"/>
      <c r="B522" s="569"/>
      <c r="C522" s="539" t="s">
        <v>696</v>
      </c>
      <c r="D522" s="539"/>
      <c r="E522" s="571" t="s">
        <v>697</v>
      </c>
      <c r="F522" s="571"/>
      <c r="G522" s="542">
        <f>SUM(G523:G526)</f>
        <v>15220</v>
      </c>
      <c r="H522" s="542">
        <f>SUM(H523:H526)</f>
        <v>15220</v>
      </c>
      <c r="I522" s="542">
        <f>SUM(I523:I526)</f>
        <v>15220</v>
      </c>
      <c r="J522" s="542">
        <f>SUM(J523:J526)</f>
        <v>12520</v>
      </c>
      <c r="K522" s="542">
        <f aca="true" t="shared" si="88" ref="K522:T522">SUM(K523:K526)</f>
        <v>2700</v>
      </c>
      <c r="L522" s="542">
        <f t="shared" si="88"/>
        <v>0</v>
      </c>
      <c r="M522" s="542">
        <f t="shared" si="88"/>
        <v>0</v>
      </c>
      <c r="N522" s="542">
        <f t="shared" si="88"/>
        <v>0</v>
      </c>
      <c r="O522" s="542">
        <f t="shared" si="88"/>
        <v>0</v>
      </c>
      <c r="P522" s="542">
        <f t="shared" si="88"/>
        <v>0</v>
      </c>
      <c r="Q522" s="542">
        <f t="shared" si="88"/>
        <v>0</v>
      </c>
      <c r="R522" s="542">
        <f t="shared" si="88"/>
        <v>0</v>
      </c>
      <c r="S522" s="542">
        <f t="shared" si="88"/>
        <v>0</v>
      </c>
      <c r="T522" s="541">
        <f t="shared" si="88"/>
        <v>0</v>
      </c>
    </row>
    <row r="523" spans="1:20" ht="14.25" customHeight="1">
      <c r="A523" s="569"/>
      <c r="B523" s="569"/>
      <c r="C523" s="510"/>
      <c r="D523" s="510" t="s">
        <v>20</v>
      </c>
      <c r="E523" s="570" t="s">
        <v>21</v>
      </c>
      <c r="F523" s="570"/>
      <c r="G523" s="534">
        <f t="shared" si="82"/>
        <v>12520</v>
      </c>
      <c r="H523" s="536">
        <f t="shared" si="83"/>
        <v>12520</v>
      </c>
      <c r="I523" s="536">
        <f t="shared" si="84"/>
        <v>12520</v>
      </c>
      <c r="J523" s="536">
        <v>12520</v>
      </c>
      <c r="K523" s="536">
        <v>0</v>
      </c>
      <c r="L523" s="536">
        <v>0</v>
      </c>
      <c r="M523" s="536">
        <v>0</v>
      </c>
      <c r="N523" s="536">
        <v>0</v>
      </c>
      <c r="O523" s="536">
        <v>0</v>
      </c>
      <c r="P523" s="536">
        <v>0</v>
      </c>
      <c r="Q523" s="536">
        <f t="shared" si="85"/>
        <v>0</v>
      </c>
      <c r="R523" s="536">
        <v>0</v>
      </c>
      <c r="S523" s="536">
        <v>0</v>
      </c>
      <c r="T523" s="535">
        <v>0</v>
      </c>
    </row>
    <row r="524" spans="1:20" ht="13.5" customHeight="1">
      <c r="A524" s="569"/>
      <c r="B524" s="569"/>
      <c r="C524" s="510"/>
      <c r="D524" s="510" t="s">
        <v>22</v>
      </c>
      <c r="E524" s="570" t="s">
        <v>23</v>
      </c>
      <c r="F524" s="570"/>
      <c r="G524" s="534">
        <f t="shared" si="82"/>
        <v>200</v>
      </c>
      <c r="H524" s="536">
        <f t="shared" si="83"/>
        <v>200</v>
      </c>
      <c r="I524" s="536">
        <f t="shared" si="84"/>
        <v>200</v>
      </c>
      <c r="J524" s="536">
        <v>0</v>
      </c>
      <c r="K524" s="536">
        <v>200</v>
      </c>
      <c r="L524" s="536">
        <v>0</v>
      </c>
      <c r="M524" s="536">
        <v>0</v>
      </c>
      <c r="N524" s="536">
        <v>0</v>
      </c>
      <c r="O524" s="536">
        <v>0</v>
      </c>
      <c r="P524" s="536">
        <v>0</v>
      </c>
      <c r="Q524" s="536">
        <f t="shared" si="85"/>
        <v>0</v>
      </c>
      <c r="R524" s="536">
        <v>0</v>
      </c>
      <c r="S524" s="536">
        <v>0</v>
      </c>
      <c r="T524" s="535">
        <v>0</v>
      </c>
    </row>
    <row r="525" spans="1:20" ht="13.5" customHeight="1">
      <c r="A525" s="569"/>
      <c r="B525" s="569"/>
      <c r="C525" s="510"/>
      <c r="D525" s="510" t="s">
        <v>38</v>
      </c>
      <c r="E525" s="570" t="s">
        <v>39</v>
      </c>
      <c r="F525" s="570"/>
      <c r="G525" s="534">
        <f t="shared" si="82"/>
        <v>500</v>
      </c>
      <c r="H525" s="536">
        <f t="shared" si="83"/>
        <v>500</v>
      </c>
      <c r="I525" s="536">
        <f t="shared" si="84"/>
        <v>500</v>
      </c>
      <c r="J525" s="536">
        <v>0</v>
      </c>
      <c r="K525" s="536">
        <v>500</v>
      </c>
      <c r="L525" s="536">
        <v>0</v>
      </c>
      <c r="M525" s="536">
        <v>0</v>
      </c>
      <c r="N525" s="536">
        <v>0</v>
      </c>
      <c r="O525" s="536">
        <v>0</v>
      </c>
      <c r="P525" s="536">
        <v>0</v>
      </c>
      <c r="Q525" s="536">
        <f t="shared" si="85"/>
        <v>0</v>
      </c>
      <c r="R525" s="536">
        <v>0</v>
      </c>
      <c r="S525" s="536">
        <v>0</v>
      </c>
      <c r="T525" s="535">
        <v>0</v>
      </c>
    </row>
    <row r="526" spans="1:20" ht="35.25" customHeight="1">
      <c r="A526" s="569"/>
      <c r="B526" s="569"/>
      <c r="C526" s="510"/>
      <c r="D526" s="510" t="s">
        <v>52</v>
      </c>
      <c r="E526" s="570" t="s">
        <v>53</v>
      </c>
      <c r="F526" s="570"/>
      <c r="G526" s="534">
        <f t="shared" si="82"/>
        <v>2000</v>
      </c>
      <c r="H526" s="536">
        <f t="shared" si="83"/>
        <v>2000</v>
      </c>
      <c r="I526" s="536">
        <f t="shared" si="84"/>
        <v>2000</v>
      </c>
      <c r="J526" s="536">
        <v>0</v>
      </c>
      <c r="K526" s="536">
        <v>2000</v>
      </c>
      <c r="L526" s="536">
        <v>0</v>
      </c>
      <c r="M526" s="536">
        <v>0</v>
      </c>
      <c r="N526" s="536">
        <v>0</v>
      </c>
      <c r="O526" s="536">
        <v>0</v>
      </c>
      <c r="P526" s="536">
        <v>0</v>
      </c>
      <c r="Q526" s="536">
        <f t="shared" si="85"/>
        <v>0</v>
      </c>
      <c r="R526" s="536">
        <v>0</v>
      </c>
      <c r="S526" s="536">
        <v>0</v>
      </c>
      <c r="T526" s="535">
        <v>0</v>
      </c>
    </row>
    <row r="527" spans="1:20" ht="22.5" customHeight="1">
      <c r="A527" s="569"/>
      <c r="B527" s="569"/>
      <c r="C527" s="539" t="s">
        <v>593</v>
      </c>
      <c r="D527" s="539"/>
      <c r="E527" s="571" t="s">
        <v>594</v>
      </c>
      <c r="F527" s="571"/>
      <c r="G527" s="542">
        <f>SUM(G528:G547)</f>
        <v>507372</v>
      </c>
      <c r="H527" s="542">
        <f>SUM(H528:H547)</f>
        <v>507372</v>
      </c>
      <c r="I527" s="542">
        <f>SUM(I528:I547)</f>
        <v>506872</v>
      </c>
      <c r="J527" s="542">
        <f>SUM(J528:J547)</f>
        <v>455995</v>
      </c>
      <c r="K527" s="542">
        <f aca="true" t="shared" si="89" ref="K527:T527">SUM(K528:K547)</f>
        <v>50877</v>
      </c>
      <c r="L527" s="542">
        <f t="shared" si="89"/>
        <v>0</v>
      </c>
      <c r="M527" s="542">
        <f t="shared" si="89"/>
        <v>500</v>
      </c>
      <c r="N527" s="542">
        <f t="shared" si="89"/>
        <v>0</v>
      </c>
      <c r="O527" s="542">
        <f t="shared" si="89"/>
        <v>0</v>
      </c>
      <c r="P527" s="542">
        <f t="shared" si="89"/>
        <v>0</v>
      </c>
      <c r="Q527" s="542">
        <f t="shared" si="89"/>
        <v>0</v>
      </c>
      <c r="R527" s="542">
        <f t="shared" si="89"/>
        <v>0</v>
      </c>
      <c r="S527" s="542">
        <f t="shared" si="89"/>
        <v>0</v>
      </c>
      <c r="T527" s="541">
        <f t="shared" si="89"/>
        <v>0</v>
      </c>
    </row>
    <row r="528" spans="1:20" ht="22.5" customHeight="1">
      <c r="A528" s="569"/>
      <c r="B528" s="569"/>
      <c r="C528" s="510"/>
      <c r="D528" s="510" t="s">
        <v>7</v>
      </c>
      <c r="E528" s="570" t="s">
        <v>8</v>
      </c>
      <c r="F528" s="570"/>
      <c r="G528" s="534">
        <f t="shared" si="82"/>
        <v>500</v>
      </c>
      <c r="H528" s="536">
        <f t="shared" si="83"/>
        <v>500</v>
      </c>
      <c r="I528" s="536">
        <f t="shared" si="84"/>
        <v>0</v>
      </c>
      <c r="J528" s="536">
        <v>0</v>
      </c>
      <c r="K528" s="536">
        <v>0</v>
      </c>
      <c r="L528" s="536">
        <v>0</v>
      </c>
      <c r="M528" s="536">
        <v>500</v>
      </c>
      <c r="N528" s="536">
        <v>0</v>
      </c>
      <c r="O528" s="536">
        <v>0</v>
      </c>
      <c r="P528" s="536">
        <v>0</v>
      </c>
      <c r="Q528" s="536">
        <f t="shared" si="85"/>
        <v>0</v>
      </c>
      <c r="R528" s="536">
        <v>0</v>
      </c>
      <c r="S528" s="536">
        <v>0</v>
      </c>
      <c r="T528" s="535">
        <v>0</v>
      </c>
    </row>
    <row r="529" spans="1:20" ht="23.25" customHeight="1">
      <c r="A529" s="569"/>
      <c r="B529" s="569"/>
      <c r="C529" s="510"/>
      <c r="D529" s="510" t="s">
        <v>9</v>
      </c>
      <c r="E529" s="570" t="s">
        <v>10</v>
      </c>
      <c r="F529" s="570"/>
      <c r="G529" s="534">
        <f t="shared" si="82"/>
        <v>362227</v>
      </c>
      <c r="H529" s="536">
        <f t="shared" si="83"/>
        <v>362227</v>
      </c>
      <c r="I529" s="536">
        <f t="shared" si="84"/>
        <v>362227</v>
      </c>
      <c r="J529" s="536">
        <v>362227</v>
      </c>
      <c r="K529" s="536">
        <v>0</v>
      </c>
      <c r="L529" s="536">
        <v>0</v>
      </c>
      <c r="M529" s="536">
        <v>0</v>
      </c>
      <c r="N529" s="536">
        <v>0</v>
      </c>
      <c r="O529" s="536">
        <v>0</v>
      </c>
      <c r="P529" s="536">
        <v>0</v>
      </c>
      <c r="Q529" s="536">
        <f t="shared" si="85"/>
        <v>0</v>
      </c>
      <c r="R529" s="536">
        <v>0</v>
      </c>
      <c r="S529" s="536">
        <v>0</v>
      </c>
      <c r="T529" s="535">
        <v>0</v>
      </c>
    </row>
    <row r="530" spans="1:20" ht="21.75" customHeight="1">
      <c r="A530" s="569"/>
      <c r="B530" s="569"/>
      <c r="C530" s="510"/>
      <c r="D530" s="510" t="s">
        <v>11</v>
      </c>
      <c r="E530" s="570" t="s">
        <v>12</v>
      </c>
      <c r="F530" s="570"/>
      <c r="G530" s="534">
        <f t="shared" si="82"/>
        <v>21450</v>
      </c>
      <c r="H530" s="536">
        <f t="shared" si="83"/>
        <v>21450</v>
      </c>
      <c r="I530" s="536">
        <f t="shared" si="84"/>
        <v>21450</v>
      </c>
      <c r="J530" s="536">
        <v>21450</v>
      </c>
      <c r="K530" s="536">
        <v>0</v>
      </c>
      <c r="L530" s="536">
        <v>0</v>
      </c>
      <c r="M530" s="536">
        <v>0</v>
      </c>
      <c r="N530" s="536">
        <v>0</v>
      </c>
      <c r="O530" s="536">
        <v>0</v>
      </c>
      <c r="P530" s="536">
        <v>0</v>
      </c>
      <c r="Q530" s="536">
        <f t="shared" si="85"/>
        <v>0</v>
      </c>
      <c r="R530" s="536">
        <v>0</v>
      </c>
      <c r="S530" s="536">
        <v>0</v>
      </c>
      <c r="T530" s="535">
        <v>0</v>
      </c>
    </row>
    <row r="531" spans="1:20" ht="21" customHeight="1">
      <c r="A531" s="569"/>
      <c r="B531" s="569"/>
      <c r="C531" s="510"/>
      <c r="D531" s="510" t="s">
        <v>13</v>
      </c>
      <c r="E531" s="570" t="s">
        <v>14</v>
      </c>
      <c r="F531" s="570"/>
      <c r="G531" s="534">
        <f t="shared" si="82"/>
        <v>54573</v>
      </c>
      <c r="H531" s="536">
        <f t="shared" si="83"/>
        <v>54573</v>
      </c>
      <c r="I531" s="536">
        <f t="shared" si="84"/>
        <v>54573</v>
      </c>
      <c r="J531" s="536">
        <v>54573</v>
      </c>
      <c r="K531" s="536">
        <v>0</v>
      </c>
      <c r="L531" s="536">
        <v>0</v>
      </c>
      <c r="M531" s="536">
        <v>0</v>
      </c>
      <c r="N531" s="536">
        <v>0</v>
      </c>
      <c r="O531" s="536">
        <v>0</v>
      </c>
      <c r="P531" s="536">
        <v>0</v>
      </c>
      <c r="Q531" s="536">
        <f t="shared" si="85"/>
        <v>0</v>
      </c>
      <c r="R531" s="536">
        <v>0</v>
      </c>
      <c r="S531" s="536">
        <v>0</v>
      </c>
      <c r="T531" s="535">
        <v>0</v>
      </c>
    </row>
    <row r="532" spans="1:20" ht="13.5" customHeight="1">
      <c r="A532" s="569"/>
      <c r="B532" s="569"/>
      <c r="C532" s="510"/>
      <c r="D532" s="510" t="s">
        <v>15</v>
      </c>
      <c r="E532" s="570" t="s">
        <v>16</v>
      </c>
      <c r="F532" s="570"/>
      <c r="G532" s="534">
        <f t="shared" si="82"/>
        <v>8745</v>
      </c>
      <c r="H532" s="536">
        <f t="shared" si="83"/>
        <v>8745</v>
      </c>
      <c r="I532" s="536">
        <f t="shared" si="84"/>
        <v>8745</v>
      </c>
      <c r="J532" s="536">
        <v>8745</v>
      </c>
      <c r="K532" s="536">
        <v>0</v>
      </c>
      <c r="L532" s="536">
        <v>0</v>
      </c>
      <c r="M532" s="536">
        <v>0</v>
      </c>
      <c r="N532" s="536">
        <v>0</v>
      </c>
      <c r="O532" s="536">
        <v>0</v>
      </c>
      <c r="P532" s="536">
        <v>0</v>
      </c>
      <c r="Q532" s="536">
        <f t="shared" si="85"/>
        <v>0</v>
      </c>
      <c r="R532" s="536">
        <v>0</v>
      </c>
      <c r="S532" s="536">
        <v>0</v>
      </c>
      <c r="T532" s="535">
        <v>0</v>
      </c>
    </row>
    <row r="533" spans="1:20" ht="13.5" customHeight="1">
      <c r="A533" s="569"/>
      <c r="B533" s="569"/>
      <c r="C533" s="510"/>
      <c r="D533" s="510" t="s">
        <v>20</v>
      </c>
      <c r="E533" s="570" t="s">
        <v>21</v>
      </c>
      <c r="F533" s="570"/>
      <c r="G533" s="534">
        <f t="shared" si="82"/>
        <v>9000</v>
      </c>
      <c r="H533" s="536">
        <f t="shared" si="83"/>
        <v>9000</v>
      </c>
      <c r="I533" s="536">
        <f t="shared" si="84"/>
        <v>9000</v>
      </c>
      <c r="J533" s="536">
        <v>9000</v>
      </c>
      <c r="K533" s="536">
        <v>0</v>
      </c>
      <c r="L533" s="536">
        <v>0</v>
      </c>
      <c r="M533" s="536">
        <v>0</v>
      </c>
      <c r="N533" s="536">
        <v>0</v>
      </c>
      <c r="O533" s="536">
        <v>0</v>
      </c>
      <c r="P533" s="536">
        <v>0</v>
      </c>
      <c r="Q533" s="536">
        <f t="shared" si="85"/>
        <v>0</v>
      </c>
      <c r="R533" s="536">
        <v>0</v>
      </c>
      <c r="S533" s="536">
        <v>0</v>
      </c>
      <c r="T533" s="535">
        <v>0</v>
      </c>
    </row>
    <row r="534" spans="1:20" ht="13.5" customHeight="1">
      <c r="A534" s="569"/>
      <c r="B534" s="569"/>
      <c r="C534" s="510"/>
      <c r="D534" s="510" t="s">
        <v>22</v>
      </c>
      <c r="E534" s="570" t="s">
        <v>23</v>
      </c>
      <c r="F534" s="570"/>
      <c r="G534" s="534">
        <f t="shared" si="82"/>
        <v>7000</v>
      </c>
      <c r="H534" s="536">
        <f t="shared" si="83"/>
        <v>7000</v>
      </c>
      <c r="I534" s="536">
        <f t="shared" si="84"/>
        <v>7000</v>
      </c>
      <c r="J534" s="536">
        <v>0</v>
      </c>
      <c r="K534" s="536">
        <v>7000</v>
      </c>
      <c r="L534" s="536">
        <v>0</v>
      </c>
      <c r="M534" s="536">
        <v>0</v>
      </c>
      <c r="N534" s="536">
        <v>0</v>
      </c>
      <c r="O534" s="536">
        <v>0</v>
      </c>
      <c r="P534" s="536">
        <v>0</v>
      </c>
      <c r="Q534" s="536">
        <f t="shared" si="85"/>
        <v>0</v>
      </c>
      <c r="R534" s="536">
        <v>0</v>
      </c>
      <c r="S534" s="536">
        <v>0</v>
      </c>
      <c r="T534" s="535">
        <v>0</v>
      </c>
    </row>
    <row r="535" spans="1:20" ht="13.5" customHeight="1">
      <c r="A535" s="569"/>
      <c r="B535" s="569"/>
      <c r="C535" s="510"/>
      <c r="D535" s="510" t="s">
        <v>24</v>
      </c>
      <c r="E535" s="570" t="s">
        <v>25</v>
      </c>
      <c r="F535" s="570"/>
      <c r="G535" s="534">
        <f t="shared" si="82"/>
        <v>4500</v>
      </c>
      <c r="H535" s="536">
        <f t="shared" si="83"/>
        <v>4500</v>
      </c>
      <c r="I535" s="536">
        <f t="shared" si="84"/>
        <v>4500</v>
      </c>
      <c r="J535" s="536">
        <v>0</v>
      </c>
      <c r="K535" s="536">
        <v>4500</v>
      </c>
      <c r="L535" s="536">
        <v>0</v>
      </c>
      <c r="M535" s="536">
        <v>0</v>
      </c>
      <c r="N535" s="536">
        <v>0</v>
      </c>
      <c r="O535" s="536">
        <v>0</v>
      </c>
      <c r="P535" s="536">
        <v>0</v>
      </c>
      <c r="Q535" s="536">
        <f t="shared" si="85"/>
        <v>0</v>
      </c>
      <c r="R535" s="536">
        <v>0</v>
      </c>
      <c r="S535" s="536">
        <v>0</v>
      </c>
      <c r="T535" s="535">
        <v>0</v>
      </c>
    </row>
    <row r="536" spans="1:20" ht="13.5" customHeight="1">
      <c r="A536" s="569"/>
      <c r="B536" s="569"/>
      <c r="C536" s="510"/>
      <c r="D536" s="510" t="s">
        <v>26</v>
      </c>
      <c r="E536" s="570" t="s">
        <v>27</v>
      </c>
      <c r="F536" s="570"/>
      <c r="G536" s="534">
        <f t="shared" si="82"/>
        <v>1500</v>
      </c>
      <c r="H536" s="536">
        <f t="shared" si="83"/>
        <v>1500</v>
      </c>
      <c r="I536" s="536">
        <f t="shared" si="84"/>
        <v>1500</v>
      </c>
      <c r="J536" s="536">
        <v>0</v>
      </c>
      <c r="K536" s="536">
        <v>1500</v>
      </c>
      <c r="L536" s="536">
        <v>0</v>
      </c>
      <c r="M536" s="536">
        <v>0</v>
      </c>
      <c r="N536" s="536">
        <v>0</v>
      </c>
      <c r="O536" s="536">
        <v>0</v>
      </c>
      <c r="P536" s="536">
        <v>0</v>
      </c>
      <c r="Q536" s="536">
        <f t="shared" si="85"/>
        <v>0</v>
      </c>
      <c r="R536" s="536">
        <v>0</v>
      </c>
      <c r="S536" s="536">
        <v>0</v>
      </c>
      <c r="T536" s="535">
        <v>0</v>
      </c>
    </row>
    <row r="537" spans="1:20" ht="13.5" customHeight="1">
      <c r="A537" s="569"/>
      <c r="B537" s="569"/>
      <c r="C537" s="510"/>
      <c r="D537" s="510" t="s">
        <v>28</v>
      </c>
      <c r="E537" s="570" t="s">
        <v>29</v>
      </c>
      <c r="F537" s="570"/>
      <c r="G537" s="534">
        <f t="shared" si="82"/>
        <v>250</v>
      </c>
      <c r="H537" s="536">
        <f t="shared" si="83"/>
        <v>250</v>
      </c>
      <c r="I537" s="536">
        <f t="shared" si="84"/>
        <v>250</v>
      </c>
      <c r="J537" s="536">
        <v>0</v>
      </c>
      <c r="K537" s="536">
        <v>250</v>
      </c>
      <c r="L537" s="536">
        <v>0</v>
      </c>
      <c r="M537" s="536">
        <v>0</v>
      </c>
      <c r="N537" s="536">
        <v>0</v>
      </c>
      <c r="O537" s="536">
        <v>0</v>
      </c>
      <c r="P537" s="536">
        <v>0</v>
      </c>
      <c r="Q537" s="536">
        <f t="shared" si="85"/>
        <v>0</v>
      </c>
      <c r="R537" s="536">
        <v>0</v>
      </c>
      <c r="S537" s="536">
        <v>0</v>
      </c>
      <c r="T537" s="535">
        <v>0</v>
      </c>
    </row>
    <row r="538" spans="1:20" ht="13.5" customHeight="1">
      <c r="A538" s="569"/>
      <c r="B538" s="569"/>
      <c r="C538" s="510"/>
      <c r="D538" s="510" t="s">
        <v>5</v>
      </c>
      <c r="E538" s="570" t="s">
        <v>6</v>
      </c>
      <c r="F538" s="570"/>
      <c r="G538" s="534">
        <f t="shared" si="82"/>
        <v>10000</v>
      </c>
      <c r="H538" s="536">
        <f t="shared" si="83"/>
        <v>10000</v>
      </c>
      <c r="I538" s="536">
        <f t="shared" si="84"/>
        <v>10000</v>
      </c>
      <c r="J538" s="536">
        <v>0</v>
      </c>
      <c r="K538" s="536">
        <v>10000</v>
      </c>
      <c r="L538" s="536">
        <v>0</v>
      </c>
      <c r="M538" s="536">
        <v>0</v>
      </c>
      <c r="N538" s="536">
        <v>0</v>
      </c>
      <c r="O538" s="536">
        <v>0</v>
      </c>
      <c r="P538" s="536">
        <v>0</v>
      </c>
      <c r="Q538" s="536">
        <f t="shared" si="85"/>
        <v>0</v>
      </c>
      <c r="R538" s="536">
        <v>0</v>
      </c>
      <c r="S538" s="536">
        <v>0</v>
      </c>
      <c r="T538" s="535">
        <v>0</v>
      </c>
    </row>
    <row r="539" spans="1:20" ht="23.25" customHeight="1">
      <c r="A539" s="569"/>
      <c r="B539" s="569"/>
      <c r="C539" s="510"/>
      <c r="D539" s="510" t="s">
        <v>30</v>
      </c>
      <c r="E539" s="570" t="s">
        <v>31</v>
      </c>
      <c r="F539" s="570"/>
      <c r="G539" s="534">
        <f t="shared" si="82"/>
        <v>1000</v>
      </c>
      <c r="H539" s="536">
        <f t="shared" si="83"/>
        <v>1000</v>
      </c>
      <c r="I539" s="536">
        <f t="shared" si="84"/>
        <v>1000</v>
      </c>
      <c r="J539" s="536">
        <v>0</v>
      </c>
      <c r="K539" s="536">
        <v>1000</v>
      </c>
      <c r="L539" s="536">
        <v>0</v>
      </c>
      <c r="M539" s="536">
        <v>0</v>
      </c>
      <c r="N539" s="536">
        <v>0</v>
      </c>
      <c r="O539" s="536">
        <v>0</v>
      </c>
      <c r="P539" s="536">
        <v>0</v>
      </c>
      <c r="Q539" s="536">
        <f t="shared" si="85"/>
        <v>0</v>
      </c>
      <c r="R539" s="536">
        <v>0</v>
      </c>
      <c r="S539" s="536">
        <v>0</v>
      </c>
      <c r="T539" s="535">
        <v>0</v>
      </c>
    </row>
    <row r="540" spans="1:20" ht="34.5" customHeight="1">
      <c r="A540" s="569"/>
      <c r="B540" s="569"/>
      <c r="C540" s="510"/>
      <c r="D540" s="510" t="s">
        <v>32</v>
      </c>
      <c r="E540" s="570" t="s">
        <v>33</v>
      </c>
      <c r="F540" s="570"/>
      <c r="G540" s="534">
        <f t="shared" si="82"/>
        <v>1000</v>
      </c>
      <c r="H540" s="536">
        <f t="shared" si="83"/>
        <v>1000</v>
      </c>
      <c r="I540" s="536">
        <f t="shared" si="84"/>
        <v>1000</v>
      </c>
      <c r="J540" s="536">
        <v>0</v>
      </c>
      <c r="K540" s="536">
        <v>1000</v>
      </c>
      <c r="L540" s="536">
        <v>0</v>
      </c>
      <c r="M540" s="536">
        <v>0</v>
      </c>
      <c r="N540" s="536">
        <v>0</v>
      </c>
      <c r="O540" s="536">
        <v>0</v>
      </c>
      <c r="P540" s="536">
        <v>0</v>
      </c>
      <c r="Q540" s="536">
        <f t="shared" si="85"/>
        <v>0</v>
      </c>
      <c r="R540" s="536">
        <v>0</v>
      </c>
      <c r="S540" s="536">
        <v>0</v>
      </c>
      <c r="T540" s="535">
        <v>0</v>
      </c>
    </row>
    <row r="541" spans="1:20" ht="32.25" customHeight="1">
      <c r="A541" s="569"/>
      <c r="B541" s="569"/>
      <c r="C541" s="510"/>
      <c r="D541" s="510" t="s">
        <v>34</v>
      </c>
      <c r="E541" s="570" t="s">
        <v>35</v>
      </c>
      <c r="F541" s="570"/>
      <c r="G541" s="534">
        <f t="shared" si="82"/>
        <v>2500</v>
      </c>
      <c r="H541" s="536">
        <f t="shared" si="83"/>
        <v>2500</v>
      </c>
      <c r="I541" s="536">
        <f t="shared" si="84"/>
        <v>2500</v>
      </c>
      <c r="J541" s="536">
        <v>0</v>
      </c>
      <c r="K541" s="536">
        <v>2500</v>
      </c>
      <c r="L541" s="536">
        <v>0</v>
      </c>
      <c r="M541" s="536">
        <v>0</v>
      </c>
      <c r="N541" s="536">
        <v>0</v>
      </c>
      <c r="O541" s="536">
        <v>0</v>
      </c>
      <c r="P541" s="536">
        <v>0</v>
      </c>
      <c r="Q541" s="536">
        <f t="shared" si="85"/>
        <v>0</v>
      </c>
      <c r="R541" s="536">
        <v>0</v>
      </c>
      <c r="S541" s="536">
        <v>0</v>
      </c>
      <c r="T541" s="535">
        <v>0</v>
      </c>
    </row>
    <row r="542" spans="1:20" ht="17.25" customHeight="1">
      <c r="A542" s="569"/>
      <c r="B542" s="569"/>
      <c r="C542" s="510"/>
      <c r="D542" s="510" t="s">
        <v>38</v>
      </c>
      <c r="E542" s="570" t="s">
        <v>39</v>
      </c>
      <c r="F542" s="570"/>
      <c r="G542" s="534">
        <f t="shared" si="82"/>
        <v>7000</v>
      </c>
      <c r="H542" s="536">
        <f t="shared" si="83"/>
        <v>7000</v>
      </c>
      <c r="I542" s="536">
        <f t="shared" si="84"/>
        <v>7000</v>
      </c>
      <c r="J542" s="536">
        <v>0</v>
      </c>
      <c r="K542" s="536">
        <v>7000</v>
      </c>
      <c r="L542" s="536">
        <v>0</v>
      </c>
      <c r="M542" s="536">
        <v>0</v>
      </c>
      <c r="N542" s="536">
        <v>0</v>
      </c>
      <c r="O542" s="536">
        <v>0</v>
      </c>
      <c r="P542" s="536">
        <v>0</v>
      </c>
      <c r="Q542" s="536">
        <f t="shared" si="85"/>
        <v>0</v>
      </c>
      <c r="R542" s="536">
        <v>0</v>
      </c>
      <c r="S542" s="536">
        <v>0</v>
      </c>
      <c r="T542" s="535">
        <v>0</v>
      </c>
    </row>
    <row r="543" spans="1:20" ht="22.5" customHeight="1">
      <c r="A543" s="569"/>
      <c r="B543" s="569"/>
      <c r="C543" s="510"/>
      <c r="D543" s="510" t="s">
        <v>17</v>
      </c>
      <c r="E543" s="570" t="s">
        <v>18</v>
      </c>
      <c r="F543" s="570"/>
      <c r="G543" s="534">
        <f t="shared" si="82"/>
        <v>11500</v>
      </c>
      <c r="H543" s="536">
        <f t="shared" si="83"/>
        <v>11500</v>
      </c>
      <c r="I543" s="536">
        <f t="shared" si="84"/>
        <v>11500</v>
      </c>
      <c r="J543" s="536">
        <v>0</v>
      </c>
      <c r="K543" s="536">
        <v>11500</v>
      </c>
      <c r="L543" s="536">
        <v>0</v>
      </c>
      <c r="M543" s="536">
        <v>0</v>
      </c>
      <c r="N543" s="536">
        <v>0</v>
      </c>
      <c r="O543" s="536">
        <v>0</v>
      </c>
      <c r="P543" s="536">
        <v>0</v>
      </c>
      <c r="Q543" s="536">
        <f t="shared" si="85"/>
        <v>0</v>
      </c>
      <c r="R543" s="536">
        <v>0</v>
      </c>
      <c r="S543" s="536">
        <v>0</v>
      </c>
      <c r="T543" s="535">
        <v>0</v>
      </c>
    </row>
    <row r="544" spans="1:20" ht="36" customHeight="1">
      <c r="A544" s="569"/>
      <c r="B544" s="569"/>
      <c r="C544" s="510"/>
      <c r="D544" s="510" t="s">
        <v>48</v>
      </c>
      <c r="E544" s="570" t="s">
        <v>49</v>
      </c>
      <c r="F544" s="570"/>
      <c r="G544" s="534">
        <f t="shared" si="82"/>
        <v>127</v>
      </c>
      <c r="H544" s="536">
        <f t="shared" si="83"/>
        <v>127</v>
      </c>
      <c r="I544" s="536">
        <f t="shared" si="84"/>
        <v>127</v>
      </c>
      <c r="J544" s="536">
        <v>0</v>
      </c>
      <c r="K544" s="536">
        <v>127</v>
      </c>
      <c r="L544" s="536">
        <v>0</v>
      </c>
      <c r="M544" s="536">
        <v>0</v>
      </c>
      <c r="N544" s="536">
        <v>0</v>
      </c>
      <c r="O544" s="536">
        <v>0</v>
      </c>
      <c r="P544" s="536">
        <v>0</v>
      </c>
      <c r="Q544" s="536">
        <f t="shared" si="85"/>
        <v>0</v>
      </c>
      <c r="R544" s="536">
        <v>0</v>
      </c>
      <c r="S544" s="536">
        <v>0</v>
      </c>
      <c r="T544" s="535">
        <v>0</v>
      </c>
    </row>
    <row r="545" spans="1:20" ht="35.25" customHeight="1">
      <c r="A545" s="569"/>
      <c r="B545" s="569"/>
      <c r="C545" s="510"/>
      <c r="D545" s="510" t="s">
        <v>52</v>
      </c>
      <c r="E545" s="570" t="s">
        <v>53</v>
      </c>
      <c r="F545" s="570"/>
      <c r="G545" s="534">
        <f t="shared" si="82"/>
        <v>2000</v>
      </c>
      <c r="H545" s="536">
        <f t="shared" si="83"/>
        <v>2000</v>
      </c>
      <c r="I545" s="536">
        <f t="shared" si="84"/>
        <v>2000</v>
      </c>
      <c r="J545" s="536">
        <v>0</v>
      </c>
      <c r="K545" s="536">
        <v>2000</v>
      </c>
      <c r="L545" s="536">
        <v>0</v>
      </c>
      <c r="M545" s="536">
        <v>0</v>
      </c>
      <c r="N545" s="536">
        <v>0</v>
      </c>
      <c r="O545" s="536">
        <v>0</v>
      </c>
      <c r="P545" s="536">
        <v>0</v>
      </c>
      <c r="Q545" s="536">
        <f t="shared" si="85"/>
        <v>0</v>
      </c>
      <c r="R545" s="536">
        <v>0</v>
      </c>
      <c r="S545" s="536">
        <v>0</v>
      </c>
      <c r="T545" s="535">
        <v>0</v>
      </c>
    </row>
    <row r="546" spans="1:20" ht="35.25" customHeight="1">
      <c r="A546" s="569"/>
      <c r="B546" s="569"/>
      <c r="C546" s="510"/>
      <c r="D546" s="510" t="s">
        <v>54</v>
      </c>
      <c r="E546" s="570" t="s">
        <v>55</v>
      </c>
      <c r="F546" s="570"/>
      <c r="G546" s="534">
        <f t="shared" si="82"/>
        <v>1000</v>
      </c>
      <c r="H546" s="536">
        <f t="shared" si="83"/>
        <v>1000</v>
      </c>
      <c r="I546" s="536">
        <f t="shared" si="84"/>
        <v>1000</v>
      </c>
      <c r="J546" s="536">
        <v>0</v>
      </c>
      <c r="K546" s="536">
        <v>1000</v>
      </c>
      <c r="L546" s="536">
        <v>0</v>
      </c>
      <c r="M546" s="536">
        <v>0</v>
      </c>
      <c r="N546" s="536">
        <v>0</v>
      </c>
      <c r="O546" s="536">
        <v>0</v>
      </c>
      <c r="P546" s="536">
        <v>0</v>
      </c>
      <c r="Q546" s="536">
        <f t="shared" si="85"/>
        <v>0</v>
      </c>
      <c r="R546" s="536">
        <v>0</v>
      </c>
      <c r="S546" s="536">
        <v>0</v>
      </c>
      <c r="T546" s="535">
        <v>0</v>
      </c>
    </row>
    <row r="547" spans="1:20" ht="34.5" customHeight="1">
      <c r="A547" s="569"/>
      <c r="B547" s="569"/>
      <c r="C547" s="510"/>
      <c r="D547" s="510" t="s">
        <v>56</v>
      </c>
      <c r="E547" s="570" t="s">
        <v>57</v>
      </c>
      <c r="F547" s="570"/>
      <c r="G547" s="534">
        <f t="shared" si="82"/>
        <v>1500</v>
      </c>
      <c r="H547" s="536">
        <f t="shared" si="83"/>
        <v>1500</v>
      </c>
      <c r="I547" s="536">
        <f t="shared" si="84"/>
        <v>1500</v>
      </c>
      <c r="J547" s="536">
        <v>0</v>
      </c>
      <c r="K547" s="536">
        <v>1500</v>
      </c>
      <c r="L547" s="536">
        <v>0</v>
      </c>
      <c r="M547" s="536">
        <v>0</v>
      </c>
      <c r="N547" s="536">
        <v>0</v>
      </c>
      <c r="O547" s="536">
        <v>0</v>
      </c>
      <c r="P547" s="536">
        <v>0</v>
      </c>
      <c r="Q547" s="536">
        <f t="shared" si="85"/>
        <v>0</v>
      </c>
      <c r="R547" s="536">
        <v>0</v>
      </c>
      <c r="S547" s="536">
        <v>0</v>
      </c>
      <c r="T547" s="535">
        <v>0</v>
      </c>
    </row>
    <row r="548" spans="1:20" ht="45.75" customHeight="1">
      <c r="A548" s="569"/>
      <c r="B548" s="569"/>
      <c r="C548" s="539" t="s">
        <v>631</v>
      </c>
      <c r="D548" s="539"/>
      <c r="E548" s="571" t="s">
        <v>632</v>
      </c>
      <c r="F548" s="571"/>
      <c r="G548" s="542">
        <f>SUM(G549:G566)</f>
        <v>136775</v>
      </c>
      <c r="H548" s="542">
        <f>SUM(H549:H566)</f>
        <v>136775</v>
      </c>
      <c r="I548" s="542">
        <f>SUM(I549:I566)</f>
        <v>136775</v>
      </c>
      <c r="J548" s="542">
        <f>SUM(J549:J566)</f>
        <v>111845</v>
      </c>
      <c r="K548" s="542">
        <f aca="true" t="shared" si="90" ref="K548:T548">SUM(K549:K566)</f>
        <v>24930</v>
      </c>
      <c r="L548" s="542">
        <f t="shared" si="90"/>
        <v>0</v>
      </c>
      <c r="M548" s="542">
        <f t="shared" si="90"/>
        <v>0</v>
      </c>
      <c r="N548" s="542">
        <f t="shared" si="90"/>
        <v>0</v>
      </c>
      <c r="O548" s="542">
        <f t="shared" si="90"/>
        <v>0</v>
      </c>
      <c r="P548" s="542">
        <f t="shared" si="90"/>
        <v>0</v>
      </c>
      <c r="Q548" s="542">
        <f t="shared" si="90"/>
        <v>0</v>
      </c>
      <c r="R548" s="542">
        <f t="shared" si="90"/>
        <v>0</v>
      </c>
      <c r="S548" s="542">
        <f t="shared" si="90"/>
        <v>0</v>
      </c>
      <c r="T548" s="541">
        <f t="shared" si="90"/>
        <v>0</v>
      </c>
    </row>
    <row r="549" spans="1:20" ht="24" customHeight="1">
      <c r="A549" s="569"/>
      <c r="B549" s="569"/>
      <c r="C549" s="510"/>
      <c r="D549" s="510" t="s">
        <v>9</v>
      </c>
      <c r="E549" s="570" t="s">
        <v>10</v>
      </c>
      <c r="F549" s="570"/>
      <c r="G549" s="534">
        <f t="shared" si="82"/>
        <v>85695</v>
      </c>
      <c r="H549" s="536">
        <f t="shared" si="83"/>
        <v>85695</v>
      </c>
      <c r="I549" s="536">
        <f t="shared" si="84"/>
        <v>85695</v>
      </c>
      <c r="J549" s="536">
        <v>85695</v>
      </c>
      <c r="K549" s="536">
        <v>0</v>
      </c>
      <c r="L549" s="536">
        <v>0</v>
      </c>
      <c r="M549" s="536">
        <v>0</v>
      </c>
      <c r="N549" s="536">
        <v>0</v>
      </c>
      <c r="O549" s="536">
        <v>0</v>
      </c>
      <c r="P549" s="536">
        <v>0</v>
      </c>
      <c r="Q549" s="536">
        <f t="shared" si="85"/>
        <v>0</v>
      </c>
      <c r="R549" s="536">
        <v>0</v>
      </c>
      <c r="S549" s="536">
        <v>0</v>
      </c>
      <c r="T549" s="535">
        <v>0</v>
      </c>
    </row>
    <row r="550" spans="1:20" ht="24.75" customHeight="1">
      <c r="A550" s="569"/>
      <c r="B550" s="569"/>
      <c r="C550" s="510"/>
      <c r="D550" s="510" t="s">
        <v>11</v>
      </c>
      <c r="E550" s="570" t="s">
        <v>12</v>
      </c>
      <c r="F550" s="570"/>
      <c r="G550" s="534">
        <f t="shared" si="82"/>
        <v>5900</v>
      </c>
      <c r="H550" s="536">
        <f t="shared" si="83"/>
        <v>5900</v>
      </c>
      <c r="I550" s="536">
        <f t="shared" si="84"/>
        <v>5900</v>
      </c>
      <c r="J550" s="536">
        <v>5900</v>
      </c>
      <c r="K550" s="536">
        <v>0</v>
      </c>
      <c r="L550" s="536">
        <v>0</v>
      </c>
      <c r="M550" s="536">
        <v>0</v>
      </c>
      <c r="N550" s="536">
        <v>0</v>
      </c>
      <c r="O550" s="536">
        <v>0</v>
      </c>
      <c r="P550" s="536">
        <v>0</v>
      </c>
      <c r="Q550" s="536">
        <f t="shared" si="85"/>
        <v>0</v>
      </c>
      <c r="R550" s="536">
        <v>0</v>
      </c>
      <c r="S550" s="536">
        <v>0</v>
      </c>
      <c r="T550" s="535">
        <v>0</v>
      </c>
    </row>
    <row r="551" spans="1:20" ht="25.5" customHeight="1">
      <c r="A551" s="569"/>
      <c r="B551" s="569"/>
      <c r="C551" s="510"/>
      <c r="D551" s="510" t="s">
        <v>13</v>
      </c>
      <c r="E551" s="570" t="s">
        <v>14</v>
      </c>
      <c r="F551" s="570"/>
      <c r="G551" s="534">
        <f t="shared" si="82"/>
        <v>14005</v>
      </c>
      <c r="H551" s="536">
        <f t="shared" si="83"/>
        <v>14005</v>
      </c>
      <c r="I551" s="536">
        <f t="shared" si="84"/>
        <v>14005</v>
      </c>
      <c r="J551" s="536">
        <v>14005</v>
      </c>
      <c r="K551" s="536">
        <v>0</v>
      </c>
      <c r="L551" s="536">
        <v>0</v>
      </c>
      <c r="M551" s="536">
        <v>0</v>
      </c>
      <c r="N551" s="536">
        <v>0</v>
      </c>
      <c r="O551" s="536">
        <v>0</v>
      </c>
      <c r="P551" s="536">
        <v>0</v>
      </c>
      <c r="Q551" s="536">
        <f t="shared" si="85"/>
        <v>0</v>
      </c>
      <c r="R551" s="536">
        <v>0</v>
      </c>
      <c r="S551" s="536">
        <v>0</v>
      </c>
      <c r="T551" s="535">
        <v>0</v>
      </c>
    </row>
    <row r="552" spans="1:20" ht="13.5" customHeight="1">
      <c r="A552" s="569"/>
      <c r="B552" s="569"/>
      <c r="C552" s="510"/>
      <c r="D552" s="510" t="s">
        <v>15</v>
      </c>
      <c r="E552" s="570" t="s">
        <v>16</v>
      </c>
      <c r="F552" s="570"/>
      <c r="G552" s="534">
        <f t="shared" si="82"/>
        <v>2245</v>
      </c>
      <c r="H552" s="536">
        <f t="shared" si="83"/>
        <v>2245</v>
      </c>
      <c r="I552" s="536">
        <f t="shared" si="84"/>
        <v>2245</v>
      </c>
      <c r="J552" s="536">
        <v>2245</v>
      </c>
      <c r="K552" s="536">
        <v>0</v>
      </c>
      <c r="L552" s="536">
        <v>0</v>
      </c>
      <c r="M552" s="536">
        <v>0</v>
      </c>
      <c r="N552" s="536">
        <v>0</v>
      </c>
      <c r="O552" s="536">
        <v>0</v>
      </c>
      <c r="P552" s="536">
        <v>0</v>
      </c>
      <c r="Q552" s="536">
        <f t="shared" si="85"/>
        <v>0</v>
      </c>
      <c r="R552" s="536">
        <v>0</v>
      </c>
      <c r="S552" s="536">
        <v>0</v>
      </c>
      <c r="T552" s="535">
        <v>0</v>
      </c>
    </row>
    <row r="553" spans="1:20" ht="13.5" customHeight="1">
      <c r="A553" s="569"/>
      <c r="B553" s="569"/>
      <c r="C553" s="510"/>
      <c r="D553" s="510" t="s">
        <v>20</v>
      </c>
      <c r="E553" s="570" t="s">
        <v>21</v>
      </c>
      <c r="F553" s="570"/>
      <c r="G553" s="534">
        <f t="shared" si="82"/>
        <v>4000</v>
      </c>
      <c r="H553" s="536">
        <f t="shared" si="83"/>
        <v>4000</v>
      </c>
      <c r="I553" s="536">
        <f t="shared" si="84"/>
        <v>4000</v>
      </c>
      <c r="J553" s="536">
        <v>4000</v>
      </c>
      <c r="K553" s="536">
        <v>0</v>
      </c>
      <c r="L553" s="536">
        <v>0</v>
      </c>
      <c r="M553" s="536">
        <v>0</v>
      </c>
      <c r="N553" s="536">
        <v>0</v>
      </c>
      <c r="O553" s="536">
        <v>0</v>
      </c>
      <c r="P553" s="536">
        <v>0</v>
      </c>
      <c r="Q553" s="536">
        <f t="shared" si="85"/>
        <v>0</v>
      </c>
      <c r="R553" s="536">
        <v>0</v>
      </c>
      <c r="S553" s="536">
        <v>0</v>
      </c>
      <c r="T553" s="535">
        <v>0</v>
      </c>
    </row>
    <row r="554" spans="1:20" ht="13.5" customHeight="1">
      <c r="A554" s="569"/>
      <c r="B554" s="569"/>
      <c r="C554" s="510"/>
      <c r="D554" s="510" t="s">
        <v>22</v>
      </c>
      <c r="E554" s="570" t="s">
        <v>23</v>
      </c>
      <c r="F554" s="570"/>
      <c r="G554" s="534">
        <f t="shared" si="82"/>
        <v>4900</v>
      </c>
      <c r="H554" s="536">
        <f t="shared" si="83"/>
        <v>4900</v>
      </c>
      <c r="I554" s="536">
        <f t="shared" si="84"/>
        <v>4900</v>
      </c>
      <c r="J554" s="536">
        <v>0</v>
      </c>
      <c r="K554" s="536">
        <v>4900</v>
      </c>
      <c r="L554" s="536">
        <v>0</v>
      </c>
      <c r="M554" s="536">
        <v>0</v>
      </c>
      <c r="N554" s="536">
        <v>0</v>
      </c>
      <c r="O554" s="536">
        <v>0</v>
      </c>
      <c r="P554" s="536">
        <v>0</v>
      </c>
      <c r="Q554" s="536">
        <f t="shared" si="85"/>
        <v>0</v>
      </c>
      <c r="R554" s="536">
        <v>0</v>
      </c>
      <c r="S554" s="536">
        <v>0</v>
      </c>
      <c r="T554" s="535">
        <v>0</v>
      </c>
    </row>
    <row r="555" spans="1:20" ht="13.5" customHeight="1">
      <c r="A555" s="569"/>
      <c r="B555" s="569"/>
      <c r="C555" s="510"/>
      <c r="D555" s="510" t="s">
        <v>94</v>
      </c>
      <c r="E555" s="570" t="s">
        <v>95</v>
      </c>
      <c r="F555" s="570"/>
      <c r="G555" s="534">
        <f t="shared" si="82"/>
        <v>3900</v>
      </c>
      <c r="H555" s="536">
        <f t="shared" si="83"/>
        <v>3900</v>
      </c>
      <c r="I555" s="536">
        <f t="shared" si="84"/>
        <v>3900</v>
      </c>
      <c r="J555" s="536">
        <v>0</v>
      </c>
      <c r="K555" s="536">
        <v>3900</v>
      </c>
      <c r="L555" s="536">
        <v>0</v>
      </c>
      <c r="M555" s="536">
        <v>0</v>
      </c>
      <c r="N555" s="536">
        <v>0</v>
      </c>
      <c r="O555" s="536">
        <v>0</v>
      </c>
      <c r="P555" s="536">
        <v>0</v>
      </c>
      <c r="Q555" s="536">
        <f t="shared" si="85"/>
        <v>0</v>
      </c>
      <c r="R555" s="536">
        <v>0</v>
      </c>
      <c r="S555" s="536">
        <v>0</v>
      </c>
      <c r="T555" s="535">
        <v>0</v>
      </c>
    </row>
    <row r="556" spans="1:20" ht="13.5" customHeight="1">
      <c r="A556" s="569"/>
      <c r="B556" s="569"/>
      <c r="C556" s="510"/>
      <c r="D556" s="510" t="s">
        <v>24</v>
      </c>
      <c r="E556" s="570" t="s">
        <v>25</v>
      </c>
      <c r="F556" s="570"/>
      <c r="G556" s="534">
        <f t="shared" si="82"/>
        <v>2640</v>
      </c>
      <c r="H556" s="536">
        <f t="shared" si="83"/>
        <v>2640</v>
      </c>
      <c r="I556" s="536">
        <f t="shared" si="84"/>
        <v>2640</v>
      </c>
      <c r="J556" s="536">
        <v>0</v>
      </c>
      <c r="K556" s="536">
        <v>2640</v>
      </c>
      <c r="L556" s="536">
        <v>0</v>
      </c>
      <c r="M556" s="536">
        <v>0</v>
      </c>
      <c r="N556" s="536">
        <v>0</v>
      </c>
      <c r="O556" s="536">
        <v>0</v>
      </c>
      <c r="P556" s="536">
        <v>0</v>
      </c>
      <c r="Q556" s="536">
        <f t="shared" si="85"/>
        <v>0</v>
      </c>
      <c r="R556" s="536">
        <v>0</v>
      </c>
      <c r="S556" s="536">
        <v>0</v>
      </c>
      <c r="T556" s="535">
        <v>0</v>
      </c>
    </row>
    <row r="557" spans="1:20" ht="13.5" customHeight="1">
      <c r="A557" s="569"/>
      <c r="B557" s="569"/>
      <c r="C557" s="510"/>
      <c r="D557" s="510" t="s">
        <v>26</v>
      </c>
      <c r="E557" s="570" t="s">
        <v>27</v>
      </c>
      <c r="F557" s="570"/>
      <c r="G557" s="534">
        <f aca="true" t="shared" si="91" ref="G557:G623">SUM(H557,Q557)</f>
        <v>5000</v>
      </c>
      <c r="H557" s="536">
        <f aca="true" t="shared" si="92" ref="H557:H623">SUM(I557,L557:P557)</f>
        <v>5000</v>
      </c>
      <c r="I557" s="536">
        <f aca="true" t="shared" si="93" ref="I557:I623">SUM(J557:K557)</f>
        <v>5000</v>
      </c>
      <c r="J557" s="536">
        <v>0</v>
      </c>
      <c r="K557" s="536">
        <v>5000</v>
      </c>
      <c r="L557" s="536">
        <v>0</v>
      </c>
      <c r="M557" s="536">
        <v>0</v>
      </c>
      <c r="N557" s="536">
        <v>0</v>
      </c>
      <c r="O557" s="536">
        <v>0</v>
      </c>
      <c r="P557" s="536">
        <v>0</v>
      </c>
      <c r="Q557" s="536">
        <f aca="true" t="shared" si="94" ref="Q557:Q623">SUM(R557,T557)</f>
        <v>0</v>
      </c>
      <c r="R557" s="536">
        <v>0</v>
      </c>
      <c r="S557" s="536">
        <v>0</v>
      </c>
      <c r="T557" s="535">
        <v>0</v>
      </c>
    </row>
    <row r="558" spans="1:20" ht="13.5" customHeight="1">
      <c r="A558" s="569"/>
      <c r="B558" s="569"/>
      <c r="C558" s="510"/>
      <c r="D558" s="510" t="s">
        <v>28</v>
      </c>
      <c r="E558" s="570" t="s">
        <v>29</v>
      </c>
      <c r="F558" s="570"/>
      <c r="G558" s="534">
        <f t="shared" si="91"/>
        <v>200</v>
      </c>
      <c r="H558" s="536">
        <f t="shared" si="92"/>
        <v>200</v>
      </c>
      <c r="I558" s="536">
        <f t="shared" si="93"/>
        <v>200</v>
      </c>
      <c r="J558" s="536">
        <v>0</v>
      </c>
      <c r="K558" s="536">
        <v>200</v>
      </c>
      <c r="L558" s="536">
        <v>0</v>
      </c>
      <c r="M558" s="536">
        <v>0</v>
      </c>
      <c r="N558" s="536">
        <v>0</v>
      </c>
      <c r="O558" s="536">
        <v>0</v>
      </c>
      <c r="P558" s="536">
        <v>0</v>
      </c>
      <c r="Q558" s="536">
        <f t="shared" si="94"/>
        <v>0</v>
      </c>
      <c r="R558" s="536">
        <v>0</v>
      </c>
      <c r="S558" s="536">
        <v>0</v>
      </c>
      <c r="T558" s="535">
        <v>0</v>
      </c>
    </row>
    <row r="559" spans="1:20" ht="13.5" customHeight="1">
      <c r="A559" s="569"/>
      <c r="B559" s="569"/>
      <c r="C559" s="510"/>
      <c r="D559" s="510" t="s">
        <v>5</v>
      </c>
      <c r="E559" s="570" t="s">
        <v>6</v>
      </c>
      <c r="F559" s="570"/>
      <c r="G559" s="534">
        <f t="shared" si="91"/>
        <v>900</v>
      </c>
      <c r="H559" s="536">
        <f t="shared" si="92"/>
        <v>900</v>
      </c>
      <c r="I559" s="536">
        <f t="shared" si="93"/>
        <v>900</v>
      </c>
      <c r="J559" s="536">
        <v>0</v>
      </c>
      <c r="K559" s="536">
        <v>900</v>
      </c>
      <c r="L559" s="536">
        <v>0</v>
      </c>
      <c r="M559" s="536">
        <v>0</v>
      </c>
      <c r="N559" s="536">
        <v>0</v>
      </c>
      <c r="O559" s="536">
        <v>0</v>
      </c>
      <c r="P559" s="536">
        <v>0</v>
      </c>
      <c r="Q559" s="536">
        <f t="shared" si="94"/>
        <v>0</v>
      </c>
      <c r="R559" s="536">
        <v>0</v>
      </c>
      <c r="S559" s="536">
        <v>0</v>
      </c>
      <c r="T559" s="535">
        <v>0</v>
      </c>
    </row>
    <row r="560" spans="1:20" ht="24.75" customHeight="1">
      <c r="A560" s="569"/>
      <c r="B560" s="569"/>
      <c r="C560" s="510"/>
      <c r="D560" s="510" t="s">
        <v>30</v>
      </c>
      <c r="E560" s="570" t="s">
        <v>31</v>
      </c>
      <c r="F560" s="570"/>
      <c r="G560" s="534">
        <f t="shared" si="91"/>
        <v>300</v>
      </c>
      <c r="H560" s="536">
        <f t="shared" si="92"/>
        <v>300</v>
      </c>
      <c r="I560" s="536">
        <f t="shared" si="93"/>
        <v>300</v>
      </c>
      <c r="J560" s="536">
        <v>0</v>
      </c>
      <c r="K560" s="536">
        <v>300</v>
      </c>
      <c r="L560" s="536">
        <v>0</v>
      </c>
      <c r="M560" s="536">
        <v>0</v>
      </c>
      <c r="N560" s="536">
        <v>0</v>
      </c>
      <c r="O560" s="536">
        <v>0</v>
      </c>
      <c r="P560" s="536">
        <v>0</v>
      </c>
      <c r="Q560" s="536">
        <f t="shared" si="94"/>
        <v>0</v>
      </c>
      <c r="R560" s="536">
        <v>0</v>
      </c>
      <c r="S560" s="536">
        <v>0</v>
      </c>
      <c r="T560" s="535">
        <v>0</v>
      </c>
    </row>
    <row r="561" spans="1:20" ht="33.75" customHeight="1">
      <c r="A561" s="569"/>
      <c r="B561" s="569"/>
      <c r="C561" s="510"/>
      <c r="D561" s="510" t="s">
        <v>32</v>
      </c>
      <c r="E561" s="570" t="s">
        <v>33</v>
      </c>
      <c r="F561" s="570"/>
      <c r="G561" s="534">
        <f t="shared" si="91"/>
        <v>1500</v>
      </c>
      <c r="H561" s="536">
        <f t="shared" si="92"/>
        <v>1500</v>
      </c>
      <c r="I561" s="536">
        <f t="shared" si="93"/>
        <v>1500</v>
      </c>
      <c r="J561" s="536">
        <v>0</v>
      </c>
      <c r="K561" s="536">
        <v>1500</v>
      </c>
      <c r="L561" s="536">
        <v>0</v>
      </c>
      <c r="M561" s="536">
        <v>0</v>
      </c>
      <c r="N561" s="536">
        <v>0</v>
      </c>
      <c r="O561" s="536">
        <v>0</v>
      </c>
      <c r="P561" s="536">
        <v>0</v>
      </c>
      <c r="Q561" s="536">
        <f t="shared" si="94"/>
        <v>0</v>
      </c>
      <c r="R561" s="536">
        <v>0</v>
      </c>
      <c r="S561" s="536">
        <v>0</v>
      </c>
      <c r="T561" s="535">
        <v>0</v>
      </c>
    </row>
    <row r="562" spans="1:20" ht="35.25" customHeight="1">
      <c r="A562" s="569"/>
      <c r="B562" s="569"/>
      <c r="C562" s="510"/>
      <c r="D562" s="510" t="s">
        <v>34</v>
      </c>
      <c r="E562" s="570" t="s">
        <v>35</v>
      </c>
      <c r="F562" s="570"/>
      <c r="G562" s="534">
        <f t="shared" si="91"/>
        <v>800</v>
      </c>
      <c r="H562" s="536">
        <f t="shared" si="92"/>
        <v>800</v>
      </c>
      <c r="I562" s="536">
        <f t="shared" si="93"/>
        <v>800</v>
      </c>
      <c r="J562" s="536">
        <v>0</v>
      </c>
      <c r="K562" s="536">
        <v>800</v>
      </c>
      <c r="L562" s="536">
        <v>0</v>
      </c>
      <c r="M562" s="536">
        <v>0</v>
      </c>
      <c r="N562" s="536">
        <v>0</v>
      </c>
      <c r="O562" s="536">
        <v>0</v>
      </c>
      <c r="P562" s="536">
        <v>0</v>
      </c>
      <c r="Q562" s="536">
        <f t="shared" si="94"/>
        <v>0</v>
      </c>
      <c r="R562" s="536">
        <v>0</v>
      </c>
      <c r="S562" s="536">
        <v>0</v>
      </c>
      <c r="T562" s="535">
        <v>0</v>
      </c>
    </row>
    <row r="563" spans="1:20" ht="17.25" customHeight="1">
      <c r="A563" s="569"/>
      <c r="B563" s="569"/>
      <c r="C563" s="510"/>
      <c r="D563" s="510" t="s">
        <v>38</v>
      </c>
      <c r="E563" s="570" t="s">
        <v>39</v>
      </c>
      <c r="F563" s="570"/>
      <c r="G563" s="534">
        <f t="shared" si="91"/>
        <v>200</v>
      </c>
      <c r="H563" s="536">
        <f t="shared" si="92"/>
        <v>200</v>
      </c>
      <c r="I563" s="536">
        <f t="shared" si="93"/>
        <v>200</v>
      </c>
      <c r="J563" s="536">
        <v>0</v>
      </c>
      <c r="K563" s="536">
        <v>200</v>
      </c>
      <c r="L563" s="536">
        <v>0</v>
      </c>
      <c r="M563" s="536">
        <v>0</v>
      </c>
      <c r="N563" s="536">
        <v>0</v>
      </c>
      <c r="O563" s="536">
        <v>0</v>
      </c>
      <c r="P563" s="536">
        <v>0</v>
      </c>
      <c r="Q563" s="536">
        <f t="shared" si="94"/>
        <v>0</v>
      </c>
      <c r="R563" s="536">
        <v>0</v>
      </c>
      <c r="S563" s="536">
        <v>0</v>
      </c>
      <c r="T563" s="535">
        <v>0</v>
      </c>
    </row>
    <row r="564" spans="1:20" ht="23.25" customHeight="1">
      <c r="A564" s="569"/>
      <c r="B564" s="569"/>
      <c r="C564" s="510"/>
      <c r="D564" s="510" t="s">
        <v>17</v>
      </c>
      <c r="E564" s="570" t="s">
        <v>18</v>
      </c>
      <c r="F564" s="570"/>
      <c r="G564" s="534">
        <f t="shared" si="91"/>
        <v>4190</v>
      </c>
      <c r="H564" s="536">
        <f t="shared" si="92"/>
        <v>4190</v>
      </c>
      <c r="I564" s="536">
        <f t="shared" si="93"/>
        <v>4190</v>
      </c>
      <c r="J564" s="536">
        <v>0</v>
      </c>
      <c r="K564" s="536">
        <v>4190</v>
      </c>
      <c r="L564" s="536">
        <v>0</v>
      </c>
      <c r="M564" s="536">
        <v>0</v>
      </c>
      <c r="N564" s="536">
        <v>0</v>
      </c>
      <c r="O564" s="536">
        <v>0</v>
      </c>
      <c r="P564" s="536">
        <v>0</v>
      </c>
      <c r="Q564" s="536">
        <f t="shared" si="94"/>
        <v>0</v>
      </c>
      <c r="R564" s="536">
        <v>0</v>
      </c>
      <c r="S564" s="536">
        <v>0</v>
      </c>
      <c r="T564" s="535">
        <v>0</v>
      </c>
    </row>
    <row r="565" spans="1:20" ht="34.5" customHeight="1">
      <c r="A565" s="569"/>
      <c r="B565" s="569"/>
      <c r="C565" s="510"/>
      <c r="D565" s="510" t="s">
        <v>54</v>
      </c>
      <c r="E565" s="570" t="s">
        <v>55</v>
      </c>
      <c r="F565" s="570"/>
      <c r="G565" s="534">
        <f t="shared" si="91"/>
        <v>200</v>
      </c>
      <c r="H565" s="536">
        <f t="shared" si="92"/>
        <v>200</v>
      </c>
      <c r="I565" s="536">
        <f t="shared" si="93"/>
        <v>200</v>
      </c>
      <c r="J565" s="536">
        <v>0</v>
      </c>
      <c r="K565" s="536">
        <v>200</v>
      </c>
      <c r="L565" s="536">
        <v>0</v>
      </c>
      <c r="M565" s="536">
        <v>0</v>
      </c>
      <c r="N565" s="536">
        <v>0</v>
      </c>
      <c r="O565" s="536">
        <v>0</v>
      </c>
      <c r="P565" s="536">
        <v>0</v>
      </c>
      <c r="Q565" s="536">
        <f t="shared" si="94"/>
        <v>0</v>
      </c>
      <c r="R565" s="536">
        <v>0</v>
      </c>
      <c r="S565" s="536">
        <v>0</v>
      </c>
      <c r="T565" s="535">
        <v>0</v>
      </c>
    </row>
    <row r="566" spans="1:20" ht="34.5" customHeight="1">
      <c r="A566" s="569"/>
      <c r="B566" s="569"/>
      <c r="C566" s="510"/>
      <c r="D566" s="510" t="s">
        <v>56</v>
      </c>
      <c r="E566" s="570" t="s">
        <v>57</v>
      </c>
      <c r="F566" s="570"/>
      <c r="G566" s="534">
        <f t="shared" si="91"/>
        <v>200</v>
      </c>
      <c r="H566" s="536">
        <f t="shared" si="92"/>
        <v>200</v>
      </c>
      <c r="I566" s="536">
        <f t="shared" si="93"/>
        <v>200</v>
      </c>
      <c r="J566" s="536">
        <v>0</v>
      </c>
      <c r="K566" s="536">
        <v>200</v>
      </c>
      <c r="L566" s="536">
        <v>0</v>
      </c>
      <c r="M566" s="536">
        <v>0</v>
      </c>
      <c r="N566" s="536">
        <v>0</v>
      </c>
      <c r="O566" s="536">
        <v>0</v>
      </c>
      <c r="P566" s="536">
        <v>0</v>
      </c>
      <c r="Q566" s="536">
        <f t="shared" si="94"/>
        <v>0</v>
      </c>
      <c r="R566" s="536">
        <v>0</v>
      </c>
      <c r="S566" s="536">
        <v>0</v>
      </c>
      <c r="T566" s="535">
        <v>0</v>
      </c>
    </row>
    <row r="567" spans="1:20" ht="21.75" customHeight="1">
      <c r="A567" s="569"/>
      <c r="B567" s="569"/>
      <c r="C567" s="539" t="s">
        <v>475</v>
      </c>
      <c r="D567" s="539"/>
      <c r="E567" s="571" t="s">
        <v>473</v>
      </c>
      <c r="F567" s="571"/>
      <c r="G567" s="542">
        <f>SUM(G568)</f>
        <v>2828</v>
      </c>
      <c r="H567" s="542">
        <f>SUM(H568)</f>
        <v>2828</v>
      </c>
      <c r="I567" s="542">
        <f>SUM(I568)</f>
        <v>2828</v>
      </c>
      <c r="J567" s="542">
        <f>SUM(J568)</f>
        <v>0</v>
      </c>
      <c r="K567" s="542">
        <f aca="true" t="shared" si="95" ref="K567:T567">SUM(K568)</f>
        <v>2828</v>
      </c>
      <c r="L567" s="542">
        <f t="shared" si="95"/>
        <v>0</v>
      </c>
      <c r="M567" s="542">
        <f t="shared" si="95"/>
        <v>0</v>
      </c>
      <c r="N567" s="542">
        <f t="shared" si="95"/>
        <v>0</v>
      </c>
      <c r="O567" s="542">
        <f t="shared" si="95"/>
        <v>0</v>
      </c>
      <c r="P567" s="542">
        <f t="shared" si="95"/>
        <v>0</v>
      </c>
      <c r="Q567" s="542">
        <f t="shared" si="95"/>
        <v>0</v>
      </c>
      <c r="R567" s="542">
        <f t="shared" si="95"/>
        <v>0</v>
      </c>
      <c r="S567" s="542">
        <f t="shared" si="95"/>
        <v>0</v>
      </c>
      <c r="T567" s="541">
        <f t="shared" si="95"/>
        <v>0</v>
      </c>
    </row>
    <row r="568" spans="1:20" ht="13.5" customHeight="1">
      <c r="A568" s="569"/>
      <c r="B568" s="569"/>
      <c r="C568" s="510"/>
      <c r="D568" s="510" t="s">
        <v>5</v>
      </c>
      <c r="E568" s="570" t="s">
        <v>6</v>
      </c>
      <c r="F568" s="570"/>
      <c r="G568" s="534">
        <f t="shared" si="91"/>
        <v>2828</v>
      </c>
      <c r="H568" s="536">
        <f t="shared" si="92"/>
        <v>2828</v>
      </c>
      <c r="I568" s="536">
        <f t="shared" si="93"/>
        <v>2828</v>
      </c>
      <c r="J568" s="536">
        <v>0</v>
      </c>
      <c r="K568" s="536">
        <v>2828</v>
      </c>
      <c r="L568" s="536">
        <v>0</v>
      </c>
      <c r="M568" s="536">
        <v>0</v>
      </c>
      <c r="N568" s="536">
        <v>0</v>
      </c>
      <c r="O568" s="536">
        <v>0</v>
      </c>
      <c r="P568" s="536">
        <v>0</v>
      </c>
      <c r="Q568" s="536">
        <f t="shared" si="94"/>
        <v>0</v>
      </c>
      <c r="R568" s="536">
        <v>0</v>
      </c>
      <c r="S568" s="536">
        <v>0</v>
      </c>
      <c r="T568" s="535">
        <v>0</v>
      </c>
    </row>
    <row r="569" spans="1:20" ht="13.5" customHeight="1">
      <c r="A569" s="569"/>
      <c r="B569" s="569"/>
      <c r="C569" s="539" t="s">
        <v>629</v>
      </c>
      <c r="D569" s="539"/>
      <c r="E569" s="571" t="s">
        <v>630</v>
      </c>
      <c r="F569" s="571"/>
      <c r="G569" s="542">
        <f>SUM(G570)</f>
        <v>4743</v>
      </c>
      <c r="H569" s="542">
        <f>SUM(H570)</f>
        <v>4743</v>
      </c>
      <c r="I569" s="542">
        <f>SUM(I570)</f>
        <v>4743</v>
      </c>
      <c r="J569" s="542">
        <f>SUM(J570)</f>
        <v>0</v>
      </c>
      <c r="K569" s="542">
        <f aca="true" t="shared" si="96" ref="K569:T569">SUM(K570)</f>
        <v>4743</v>
      </c>
      <c r="L569" s="542">
        <f t="shared" si="96"/>
        <v>0</v>
      </c>
      <c r="M569" s="542">
        <f t="shared" si="96"/>
        <v>0</v>
      </c>
      <c r="N569" s="542">
        <f t="shared" si="96"/>
        <v>0</v>
      </c>
      <c r="O569" s="542">
        <f t="shared" si="96"/>
        <v>0</v>
      </c>
      <c r="P569" s="542">
        <f t="shared" si="96"/>
        <v>0</v>
      </c>
      <c r="Q569" s="542">
        <f t="shared" si="96"/>
        <v>0</v>
      </c>
      <c r="R569" s="542">
        <f t="shared" si="96"/>
        <v>0</v>
      </c>
      <c r="S569" s="542">
        <f t="shared" si="96"/>
        <v>0</v>
      </c>
      <c r="T569" s="541">
        <f t="shared" si="96"/>
        <v>0</v>
      </c>
    </row>
    <row r="570" spans="1:20" ht="24" customHeight="1">
      <c r="A570" s="569"/>
      <c r="B570" s="569"/>
      <c r="C570" s="510"/>
      <c r="D570" s="510" t="s">
        <v>17</v>
      </c>
      <c r="E570" s="570" t="s">
        <v>18</v>
      </c>
      <c r="F570" s="570"/>
      <c r="G570" s="534">
        <f t="shared" si="91"/>
        <v>4743</v>
      </c>
      <c r="H570" s="536">
        <f t="shared" si="92"/>
        <v>4743</v>
      </c>
      <c r="I570" s="536">
        <f t="shared" si="93"/>
        <v>4743</v>
      </c>
      <c r="J570" s="536">
        <v>0</v>
      </c>
      <c r="K570" s="536">
        <v>4743</v>
      </c>
      <c r="L570" s="536">
        <v>0</v>
      </c>
      <c r="M570" s="536">
        <v>0</v>
      </c>
      <c r="N570" s="536">
        <v>0</v>
      </c>
      <c r="O570" s="536">
        <v>0</v>
      </c>
      <c r="P570" s="536">
        <v>0</v>
      </c>
      <c r="Q570" s="536">
        <f t="shared" si="94"/>
        <v>0</v>
      </c>
      <c r="R570" s="536">
        <v>0</v>
      </c>
      <c r="S570" s="536">
        <v>0</v>
      </c>
      <c r="T570" s="535">
        <v>0</v>
      </c>
    </row>
    <row r="571" spans="1:20" ht="22.5" customHeight="1">
      <c r="A571" s="584" t="s">
        <v>595</v>
      </c>
      <c r="B571" s="584"/>
      <c r="C571" s="539"/>
      <c r="D571" s="539"/>
      <c r="E571" s="571" t="s">
        <v>596</v>
      </c>
      <c r="F571" s="571"/>
      <c r="G571" s="542">
        <f>SUM(G572,G574,G590,G614)</f>
        <v>3899209</v>
      </c>
      <c r="H571" s="542">
        <f>SUM(H572,H574,H590,H614)</f>
        <v>3899209</v>
      </c>
      <c r="I571" s="542">
        <f>SUM(I572,I574,I590,I614)</f>
        <v>3163761</v>
      </c>
      <c r="J571" s="542">
        <f>SUM(J572,J574,J590,J614)</f>
        <v>2828054</v>
      </c>
      <c r="K571" s="542">
        <f aca="true" t="shared" si="97" ref="K571:T571">SUM(K572,K574,K590,K614)</f>
        <v>335707</v>
      </c>
      <c r="L571" s="542">
        <f t="shared" si="97"/>
        <v>120012</v>
      </c>
      <c r="M571" s="542">
        <f t="shared" si="97"/>
        <v>8000</v>
      </c>
      <c r="N571" s="542">
        <f t="shared" si="97"/>
        <v>607436</v>
      </c>
      <c r="O571" s="542">
        <f t="shared" si="97"/>
        <v>0</v>
      </c>
      <c r="P571" s="542">
        <f t="shared" si="97"/>
        <v>0</v>
      </c>
      <c r="Q571" s="542">
        <f t="shared" si="97"/>
        <v>0</v>
      </c>
      <c r="R571" s="542">
        <f t="shared" si="97"/>
        <v>0</v>
      </c>
      <c r="S571" s="542">
        <f t="shared" si="97"/>
        <v>0</v>
      </c>
      <c r="T571" s="541">
        <f t="shared" si="97"/>
        <v>0</v>
      </c>
    </row>
    <row r="572" spans="1:20" ht="24" customHeight="1">
      <c r="A572" s="584"/>
      <c r="B572" s="584"/>
      <c r="C572" s="539" t="s">
        <v>633</v>
      </c>
      <c r="D572" s="539"/>
      <c r="E572" s="571" t="s">
        <v>634</v>
      </c>
      <c r="F572" s="571"/>
      <c r="G572" s="542">
        <f>SUM(G573)</f>
        <v>120012</v>
      </c>
      <c r="H572" s="542">
        <f>SUM(H573)</f>
        <v>120012</v>
      </c>
      <c r="I572" s="542">
        <f>SUM(I573)</f>
        <v>0</v>
      </c>
      <c r="J572" s="542">
        <f>SUM(J573)</f>
        <v>0</v>
      </c>
      <c r="K572" s="542">
        <f aca="true" t="shared" si="98" ref="K572:T572">SUM(K573)</f>
        <v>0</v>
      </c>
      <c r="L572" s="542">
        <f t="shared" si="98"/>
        <v>120012</v>
      </c>
      <c r="M572" s="542">
        <f t="shared" si="98"/>
        <v>0</v>
      </c>
      <c r="N572" s="542">
        <f t="shared" si="98"/>
        <v>0</v>
      </c>
      <c r="O572" s="542">
        <f t="shared" si="98"/>
        <v>0</v>
      </c>
      <c r="P572" s="542">
        <f t="shared" si="98"/>
        <v>0</v>
      </c>
      <c r="Q572" s="542">
        <f t="shared" si="98"/>
        <v>0</v>
      </c>
      <c r="R572" s="542">
        <f t="shared" si="98"/>
        <v>0</v>
      </c>
      <c r="S572" s="542">
        <f t="shared" si="98"/>
        <v>0</v>
      </c>
      <c r="T572" s="541">
        <f t="shared" si="98"/>
        <v>0</v>
      </c>
    </row>
    <row r="573" spans="1:20" ht="36.75" customHeight="1">
      <c r="A573" s="569"/>
      <c r="B573" s="569"/>
      <c r="C573" s="510"/>
      <c r="D573" s="510" t="s">
        <v>117</v>
      </c>
      <c r="E573" s="570" t="s">
        <v>118</v>
      </c>
      <c r="F573" s="570"/>
      <c r="G573" s="534">
        <f t="shared" si="91"/>
        <v>120012</v>
      </c>
      <c r="H573" s="536">
        <f t="shared" si="92"/>
        <v>120012</v>
      </c>
      <c r="I573" s="536">
        <f t="shared" si="93"/>
        <v>0</v>
      </c>
      <c r="J573" s="536">
        <v>0</v>
      </c>
      <c r="K573" s="536">
        <v>0</v>
      </c>
      <c r="L573" s="536">
        <v>120012</v>
      </c>
      <c r="M573" s="536">
        <v>0</v>
      </c>
      <c r="N573" s="536">
        <v>0</v>
      </c>
      <c r="O573" s="536">
        <v>0</v>
      </c>
      <c r="P573" s="536">
        <v>0</v>
      </c>
      <c r="Q573" s="536">
        <f t="shared" si="94"/>
        <v>0</v>
      </c>
      <c r="R573" s="536">
        <v>0</v>
      </c>
      <c r="S573" s="536">
        <v>0</v>
      </c>
      <c r="T573" s="535">
        <v>0</v>
      </c>
    </row>
    <row r="574" spans="1:20" ht="24.75" customHeight="1">
      <c r="A574" s="569"/>
      <c r="B574" s="569"/>
      <c r="C574" s="539" t="s">
        <v>597</v>
      </c>
      <c r="D574" s="539"/>
      <c r="E574" s="571" t="s">
        <v>598</v>
      </c>
      <c r="F574" s="571"/>
      <c r="G574" s="542">
        <f>SUM(G575:G589)</f>
        <v>251595</v>
      </c>
      <c r="H574" s="542">
        <f>SUM(H575:H589)</f>
        <v>251595</v>
      </c>
      <c r="I574" s="542">
        <f>SUM(I575:I589)</f>
        <v>251595</v>
      </c>
      <c r="J574" s="542">
        <f>SUM(J575:J589)</f>
        <v>185753</v>
      </c>
      <c r="K574" s="542">
        <f aca="true" t="shared" si="99" ref="K574:T574">SUM(K575:K589)</f>
        <v>65842</v>
      </c>
      <c r="L574" s="542">
        <f t="shared" si="99"/>
        <v>0</v>
      </c>
      <c r="M574" s="542">
        <f t="shared" si="99"/>
        <v>0</v>
      </c>
      <c r="N574" s="542">
        <f t="shared" si="99"/>
        <v>0</v>
      </c>
      <c r="O574" s="542">
        <f t="shared" si="99"/>
        <v>0</v>
      </c>
      <c r="P574" s="542">
        <f t="shared" si="99"/>
        <v>0</v>
      </c>
      <c r="Q574" s="542">
        <f t="shared" si="99"/>
        <v>0</v>
      </c>
      <c r="R574" s="542">
        <f t="shared" si="99"/>
        <v>0</v>
      </c>
      <c r="S574" s="542">
        <f t="shared" si="99"/>
        <v>0</v>
      </c>
      <c r="T574" s="541">
        <f t="shared" si="99"/>
        <v>0</v>
      </c>
    </row>
    <row r="575" spans="1:20" ht="23.25" customHeight="1">
      <c r="A575" s="569"/>
      <c r="B575" s="569"/>
      <c r="C575" s="510"/>
      <c r="D575" s="510" t="s">
        <v>9</v>
      </c>
      <c r="E575" s="570" t="s">
        <v>10</v>
      </c>
      <c r="F575" s="570"/>
      <c r="G575" s="534">
        <f t="shared" si="91"/>
        <v>139961</v>
      </c>
      <c r="H575" s="536">
        <f t="shared" si="92"/>
        <v>139961</v>
      </c>
      <c r="I575" s="536">
        <f t="shared" si="93"/>
        <v>139961</v>
      </c>
      <c r="J575" s="536">
        <v>139961</v>
      </c>
      <c r="K575" s="536">
        <v>0</v>
      </c>
      <c r="L575" s="536">
        <v>0</v>
      </c>
      <c r="M575" s="536">
        <v>0</v>
      </c>
      <c r="N575" s="536">
        <v>0</v>
      </c>
      <c r="O575" s="536">
        <v>0</v>
      </c>
      <c r="P575" s="536">
        <v>0</v>
      </c>
      <c r="Q575" s="536">
        <f t="shared" si="94"/>
        <v>0</v>
      </c>
      <c r="R575" s="536">
        <v>0</v>
      </c>
      <c r="S575" s="536">
        <v>0</v>
      </c>
      <c r="T575" s="535">
        <v>0</v>
      </c>
    </row>
    <row r="576" spans="1:20" ht="21.75" customHeight="1">
      <c r="A576" s="569"/>
      <c r="B576" s="569"/>
      <c r="C576" s="510"/>
      <c r="D576" s="510" t="s">
        <v>11</v>
      </c>
      <c r="E576" s="570" t="s">
        <v>12</v>
      </c>
      <c r="F576" s="570"/>
      <c r="G576" s="534">
        <f t="shared" si="91"/>
        <v>10711</v>
      </c>
      <c r="H576" s="536">
        <f t="shared" si="92"/>
        <v>10711</v>
      </c>
      <c r="I576" s="536">
        <f t="shared" si="93"/>
        <v>10711</v>
      </c>
      <c r="J576" s="536">
        <v>10711</v>
      </c>
      <c r="K576" s="536">
        <v>0</v>
      </c>
      <c r="L576" s="536">
        <v>0</v>
      </c>
      <c r="M576" s="536">
        <v>0</v>
      </c>
      <c r="N576" s="536">
        <v>0</v>
      </c>
      <c r="O576" s="536">
        <v>0</v>
      </c>
      <c r="P576" s="536">
        <v>0</v>
      </c>
      <c r="Q576" s="536">
        <f t="shared" si="94"/>
        <v>0</v>
      </c>
      <c r="R576" s="536">
        <v>0</v>
      </c>
      <c r="S576" s="536">
        <v>0</v>
      </c>
      <c r="T576" s="535">
        <v>0</v>
      </c>
    </row>
    <row r="577" spans="1:20" ht="23.25" customHeight="1">
      <c r="A577" s="569"/>
      <c r="B577" s="569"/>
      <c r="C577" s="510"/>
      <c r="D577" s="510" t="s">
        <v>13</v>
      </c>
      <c r="E577" s="570" t="s">
        <v>14</v>
      </c>
      <c r="F577" s="570"/>
      <c r="G577" s="534">
        <f t="shared" si="91"/>
        <v>22631</v>
      </c>
      <c r="H577" s="536">
        <f t="shared" si="92"/>
        <v>22631</v>
      </c>
      <c r="I577" s="536">
        <f t="shared" si="93"/>
        <v>22631</v>
      </c>
      <c r="J577" s="536">
        <v>22631</v>
      </c>
      <c r="K577" s="536">
        <v>0</v>
      </c>
      <c r="L577" s="536">
        <v>0</v>
      </c>
      <c r="M577" s="536">
        <v>0</v>
      </c>
      <c r="N577" s="536">
        <v>0</v>
      </c>
      <c r="O577" s="536">
        <v>0</v>
      </c>
      <c r="P577" s="536">
        <v>0</v>
      </c>
      <c r="Q577" s="536">
        <f t="shared" si="94"/>
        <v>0</v>
      </c>
      <c r="R577" s="536">
        <v>0</v>
      </c>
      <c r="S577" s="536">
        <v>0</v>
      </c>
      <c r="T577" s="535">
        <v>0</v>
      </c>
    </row>
    <row r="578" spans="1:20" ht="13.5" customHeight="1">
      <c r="A578" s="569"/>
      <c r="B578" s="569"/>
      <c r="C578" s="510"/>
      <c r="D578" s="510" t="s">
        <v>15</v>
      </c>
      <c r="E578" s="570" t="s">
        <v>16</v>
      </c>
      <c r="F578" s="570"/>
      <c r="G578" s="534">
        <f t="shared" si="91"/>
        <v>3650</v>
      </c>
      <c r="H578" s="536">
        <f t="shared" si="92"/>
        <v>3650</v>
      </c>
      <c r="I578" s="536">
        <f t="shared" si="93"/>
        <v>3650</v>
      </c>
      <c r="J578" s="536">
        <v>3650</v>
      </c>
      <c r="K578" s="536">
        <v>0</v>
      </c>
      <c r="L578" s="536">
        <v>0</v>
      </c>
      <c r="M578" s="536">
        <v>0</v>
      </c>
      <c r="N578" s="536">
        <v>0</v>
      </c>
      <c r="O578" s="536">
        <v>0</v>
      </c>
      <c r="P578" s="536">
        <v>0</v>
      </c>
      <c r="Q578" s="536">
        <f t="shared" si="94"/>
        <v>0</v>
      </c>
      <c r="R578" s="536">
        <v>0</v>
      </c>
      <c r="S578" s="536">
        <v>0</v>
      </c>
      <c r="T578" s="535">
        <v>0</v>
      </c>
    </row>
    <row r="579" spans="1:20" ht="13.5" customHeight="1">
      <c r="A579" s="569"/>
      <c r="B579" s="569"/>
      <c r="C579" s="510"/>
      <c r="D579" s="510" t="s">
        <v>20</v>
      </c>
      <c r="E579" s="570" t="s">
        <v>21</v>
      </c>
      <c r="F579" s="570"/>
      <c r="G579" s="534">
        <f t="shared" si="91"/>
        <v>8800</v>
      </c>
      <c r="H579" s="536">
        <f t="shared" si="92"/>
        <v>8800</v>
      </c>
      <c r="I579" s="536">
        <f t="shared" si="93"/>
        <v>8800</v>
      </c>
      <c r="J579" s="536">
        <v>8800</v>
      </c>
      <c r="K579" s="536">
        <v>0</v>
      </c>
      <c r="L579" s="536">
        <v>0</v>
      </c>
      <c r="M579" s="536">
        <v>0</v>
      </c>
      <c r="N579" s="536">
        <v>0</v>
      </c>
      <c r="O579" s="536">
        <v>0</v>
      </c>
      <c r="P579" s="536">
        <v>0</v>
      </c>
      <c r="Q579" s="536">
        <f t="shared" si="94"/>
        <v>0</v>
      </c>
      <c r="R579" s="536">
        <v>0</v>
      </c>
      <c r="S579" s="536">
        <v>0</v>
      </c>
      <c r="T579" s="535">
        <v>0</v>
      </c>
    </row>
    <row r="580" spans="1:20" ht="13.5" customHeight="1">
      <c r="A580" s="569"/>
      <c r="B580" s="569"/>
      <c r="C580" s="510"/>
      <c r="D580" s="510" t="s">
        <v>22</v>
      </c>
      <c r="E580" s="570" t="s">
        <v>23</v>
      </c>
      <c r="F580" s="570"/>
      <c r="G580" s="534">
        <f t="shared" si="91"/>
        <v>1363</v>
      </c>
      <c r="H580" s="536">
        <f t="shared" si="92"/>
        <v>1363</v>
      </c>
      <c r="I580" s="536">
        <f t="shared" si="93"/>
        <v>1363</v>
      </c>
      <c r="J580" s="536">
        <v>0</v>
      </c>
      <c r="K580" s="536">
        <v>1363</v>
      </c>
      <c r="L580" s="536">
        <v>0</v>
      </c>
      <c r="M580" s="536">
        <v>0</v>
      </c>
      <c r="N580" s="536">
        <v>0</v>
      </c>
      <c r="O580" s="536">
        <v>0</v>
      </c>
      <c r="P580" s="536">
        <v>0</v>
      </c>
      <c r="Q580" s="536">
        <f t="shared" si="94"/>
        <v>0</v>
      </c>
      <c r="R580" s="536">
        <v>0</v>
      </c>
      <c r="S580" s="536">
        <v>0</v>
      </c>
      <c r="T580" s="535">
        <v>0</v>
      </c>
    </row>
    <row r="581" spans="1:20" ht="13.5" customHeight="1">
      <c r="A581" s="569"/>
      <c r="B581" s="569"/>
      <c r="C581" s="510"/>
      <c r="D581" s="510" t="s">
        <v>28</v>
      </c>
      <c r="E581" s="570" t="s">
        <v>29</v>
      </c>
      <c r="F581" s="570"/>
      <c r="G581" s="534">
        <f t="shared" si="91"/>
        <v>121</v>
      </c>
      <c r="H581" s="536">
        <f t="shared" si="92"/>
        <v>121</v>
      </c>
      <c r="I581" s="536">
        <f t="shared" si="93"/>
        <v>121</v>
      </c>
      <c r="J581" s="536">
        <v>0</v>
      </c>
      <c r="K581" s="536">
        <v>121</v>
      </c>
      <c r="L581" s="536">
        <v>0</v>
      </c>
      <c r="M581" s="536">
        <v>0</v>
      </c>
      <c r="N581" s="536">
        <v>0</v>
      </c>
      <c r="O581" s="536">
        <v>0</v>
      </c>
      <c r="P581" s="536">
        <v>0</v>
      </c>
      <c r="Q581" s="536">
        <f t="shared" si="94"/>
        <v>0</v>
      </c>
      <c r="R581" s="536">
        <v>0</v>
      </c>
      <c r="S581" s="536">
        <v>0</v>
      </c>
      <c r="T581" s="535">
        <v>0</v>
      </c>
    </row>
    <row r="582" spans="1:20" ht="13.5" customHeight="1">
      <c r="A582" s="569"/>
      <c r="B582" s="569"/>
      <c r="C582" s="510"/>
      <c r="D582" s="510" t="s">
        <v>5</v>
      </c>
      <c r="E582" s="570" t="s">
        <v>6</v>
      </c>
      <c r="F582" s="570"/>
      <c r="G582" s="534">
        <f t="shared" si="91"/>
        <v>50000</v>
      </c>
      <c r="H582" s="536">
        <f t="shared" si="92"/>
        <v>50000</v>
      </c>
      <c r="I582" s="536">
        <f t="shared" si="93"/>
        <v>50000</v>
      </c>
      <c r="J582" s="536">
        <v>0</v>
      </c>
      <c r="K582" s="536">
        <v>50000</v>
      </c>
      <c r="L582" s="536">
        <v>0</v>
      </c>
      <c r="M582" s="536">
        <v>0</v>
      </c>
      <c r="N582" s="536">
        <v>0</v>
      </c>
      <c r="O582" s="536">
        <v>0</v>
      </c>
      <c r="P582" s="536">
        <v>0</v>
      </c>
      <c r="Q582" s="536">
        <f t="shared" si="94"/>
        <v>0</v>
      </c>
      <c r="R582" s="536">
        <v>0</v>
      </c>
      <c r="S582" s="536">
        <v>0</v>
      </c>
      <c r="T582" s="535">
        <v>0</v>
      </c>
    </row>
    <row r="583" spans="1:20" ht="34.5" customHeight="1">
      <c r="A583" s="569"/>
      <c r="B583" s="569"/>
      <c r="C583" s="510"/>
      <c r="D583" s="510" t="s">
        <v>34</v>
      </c>
      <c r="E583" s="570" t="s">
        <v>35</v>
      </c>
      <c r="F583" s="570"/>
      <c r="G583" s="534">
        <f t="shared" si="91"/>
        <v>2183</v>
      </c>
      <c r="H583" s="536">
        <f t="shared" si="92"/>
        <v>2183</v>
      </c>
      <c r="I583" s="536">
        <f t="shared" si="93"/>
        <v>2183</v>
      </c>
      <c r="J583" s="536">
        <v>0</v>
      </c>
      <c r="K583" s="536">
        <v>2183</v>
      </c>
      <c r="L583" s="536">
        <v>0</v>
      </c>
      <c r="M583" s="536">
        <v>0</v>
      </c>
      <c r="N583" s="536">
        <v>0</v>
      </c>
      <c r="O583" s="536">
        <v>0</v>
      </c>
      <c r="P583" s="536">
        <v>0</v>
      </c>
      <c r="Q583" s="536">
        <f t="shared" si="94"/>
        <v>0</v>
      </c>
      <c r="R583" s="536">
        <v>0</v>
      </c>
      <c r="S583" s="536">
        <v>0</v>
      </c>
      <c r="T583" s="535">
        <v>0</v>
      </c>
    </row>
    <row r="584" spans="1:20" ht="35.25" customHeight="1">
      <c r="A584" s="569"/>
      <c r="B584" s="569"/>
      <c r="C584" s="510"/>
      <c r="D584" s="510" t="s">
        <v>36</v>
      </c>
      <c r="E584" s="570" t="s">
        <v>37</v>
      </c>
      <c r="F584" s="570"/>
      <c r="G584" s="534">
        <f t="shared" si="91"/>
        <v>4690</v>
      </c>
      <c r="H584" s="536">
        <f t="shared" si="92"/>
        <v>4690</v>
      </c>
      <c r="I584" s="536">
        <f t="shared" si="93"/>
        <v>4690</v>
      </c>
      <c r="J584" s="536">
        <v>0</v>
      </c>
      <c r="K584" s="536">
        <v>4690</v>
      </c>
      <c r="L584" s="536">
        <v>0</v>
      </c>
      <c r="M584" s="536">
        <v>0</v>
      </c>
      <c r="N584" s="536">
        <v>0</v>
      </c>
      <c r="O584" s="536">
        <v>0</v>
      </c>
      <c r="P584" s="536">
        <v>0</v>
      </c>
      <c r="Q584" s="536">
        <f t="shared" si="94"/>
        <v>0</v>
      </c>
      <c r="R584" s="536">
        <v>0</v>
      </c>
      <c r="S584" s="536">
        <v>0</v>
      </c>
      <c r="T584" s="535">
        <v>0</v>
      </c>
    </row>
    <row r="585" spans="1:20" ht="17.25" customHeight="1">
      <c r="A585" s="569"/>
      <c r="B585" s="569"/>
      <c r="C585" s="510"/>
      <c r="D585" s="510" t="s">
        <v>38</v>
      </c>
      <c r="E585" s="570" t="s">
        <v>39</v>
      </c>
      <c r="F585" s="570"/>
      <c r="G585" s="534">
        <f t="shared" si="91"/>
        <v>208</v>
      </c>
      <c r="H585" s="536">
        <f t="shared" si="92"/>
        <v>208</v>
      </c>
      <c r="I585" s="536">
        <f t="shared" si="93"/>
        <v>208</v>
      </c>
      <c r="J585" s="536">
        <v>0</v>
      </c>
      <c r="K585" s="536">
        <v>208</v>
      </c>
      <c r="L585" s="536">
        <v>0</v>
      </c>
      <c r="M585" s="536">
        <v>0</v>
      </c>
      <c r="N585" s="536">
        <v>0</v>
      </c>
      <c r="O585" s="536">
        <v>0</v>
      </c>
      <c r="P585" s="536">
        <v>0</v>
      </c>
      <c r="Q585" s="536">
        <f t="shared" si="94"/>
        <v>0</v>
      </c>
      <c r="R585" s="536">
        <v>0</v>
      </c>
      <c r="S585" s="536">
        <v>0</v>
      </c>
      <c r="T585" s="535">
        <v>0</v>
      </c>
    </row>
    <row r="586" spans="1:20" ht="24" customHeight="1">
      <c r="A586" s="569"/>
      <c r="B586" s="569"/>
      <c r="C586" s="510"/>
      <c r="D586" s="510" t="s">
        <v>17</v>
      </c>
      <c r="E586" s="570" t="s">
        <v>18</v>
      </c>
      <c r="F586" s="570"/>
      <c r="G586" s="534">
        <f t="shared" si="91"/>
        <v>4016</v>
      </c>
      <c r="H586" s="536">
        <f t="shared" si="92"/>
        <v>4016</v>
      </c>
      <c r="I586" s="536">
        <f t="shared" si="93"/>
        <v>4016</v>
      </c>
      <c r="J586" s="536">
        <v>0</v>
      </c>
      <c r="K586" s="536">
        <v>4016</v>
      </c>
      <c r="L586" s="536">
        <v>0</v>
      </c>
      <c r="M586" s="536">
        <v>0</v>
      </c>
      <c r="N586" s="536">
        <v>0</v>
      </c>
      <c r="O586" s="536">
        <v>0</v>
      </c>
      <c r="P586" s="536">
        <v>0</v>
      </c>
      <c r="Q586" s="536">
        <f t="shared" si="94"/>
        <v>0</v>
      </c>
      <c r="R586" s="536">
        <v>0</v>
      </c>
      <c r="S586" s="536">
        <v>0</v>
      </c>
      <c r="T586" s="535">
        <v>0</v>
      </c>
    </row>
    <row r="587" spans="1:20" ht="34.5" customHeight="1">
      <c r="A587" s="569"/>
      <c r="B587" s="569"/>
      <c r="C587" s="510"/>
      <c r="D587" s="510" t="s">
        <v>52</v>
      </c>
      <c r="E587" s="570" t="s">
        <v>53</v>
      </c>
      <c r="F587" s="570"/>
      <c r="G587" s="534">
        <f t="shared" si="91"/>
        <v>752</v>
      </c>
      <c r="H587" s="536">
        <f t="shared" si="92"/>
        <v>752</v>
      </c>
      <c r="I587" s="536">
        <f t="shared" si="93"/>
        <v>752</v>
      </c>
      <c r="J587" s="536">
        <v>0</v>
      </c>
      <c r="K587" s="536">
        <v>752</v>
      </c>
      <c r="L587" s="536">
        <v>0</v>
      </c>
      <c r="M587" s="536">
        <v>0</v>
      </c>
      <c r="N587" s="536">
        <v>0</v>
      </c>
      <c r="O587" s="536">
        <v>0</v>
      </c>
      <c r="P587" s="536">
        <v>0</v>
      </c>
      <c r="Q587" s="536">
        <f t="shared" si="94"/>
        <v>0</v>
      </c>
      <c r="R587" s="536">
        <v>0</v>
      </c>
      <c r="S587" s="536">
        <v>0</v>
      </c>
      <c r="T587" s="535">
        <v>0</v>
      </c>
    </row>
    <row r="588" spans="1:20" ht="35.25" customHeight="1">
      <c r="A588" s="569"/>
      <c r="B588" s="569"/>
      <c r="C588" s="510"/>
      <c r="D588" s="510" t="s">
        <v>54</v>
      </c>
      <c r="E588" s="570" t="s">
        <v>55</v>
      </c>
      <c r="F588" s="570"/>
      <c r="G588" s="534">
        <f t="shared" si="91"/>
        <v>831</v>
      </c>
      <c r="H588" s="536">
        <f t="shared" si="92"/>
        <v>831</v>
      </c>
      <c r="I588" s="536">
        <f t="shared" si="93"/>
        <v>831</v>
      </c>
      <c r="J588" s="536">
        <v>0</v>
      </c>
      <c r="K588" s="536">
        <v>831</v>
      </c>
      <c r="L588" s="536">
        <v>0</v>
      </c>
      <c r="M588" s="536">
        <v>0</v>
      </c>
      <c r="N588" s="536">
        <v>0</v>
      </c>
      <c r="O588" s="536">
        <v>0</v>
      </c>
      <c r="P588" s="536">
        <v>0</v>
      </c>
      <c r="Q588" s="536">
        <f t="shared" si="94"/>
        <v>0</v>
      </c>
      <c r="R588" s="536">
        <v>0</v>
      </c>
      <c r="S588" s="536">
        <v>0</v>
      </c>
      <c r="T588" s="535">
        <v>0</v>
      </c>
    </row>
    <row r="589" spans="1:20" ht="32.25" customHeight="1">
      <c r="A589" s="569"/>
      <c r="B589" s="569"/>
      <c r="C589" s="510"/>
      <c r="D589" s="510" t="s">
        <v>56</v>
      </c>
      <c r="E589" s="570" t="s">
        <v>57</v>
      </c>
      <c r="F589" s="570"/>
      <c r="G589" s="534">
        <f t="shared" si="91"/>
        <v>1678</v>
      </c>
      <c r="H589" s="536">
        <f t="shared" si="92"/>
        <v>1678</v>
      </c>
      <c r="I589" s="536">
        <f t="shared" si="93"/>
        <v>1678</v>
      </c>
      <c r="J589" s="536">
        <v>0</v>
      </c>
      <c r="K589" s="536">
        <v>1678</v>
      </c>
      <c r="L589" s="536">
        <v>0</v>
      </c>
      <c r="M589" s="536">
        <v>0</v>
      </c>
      <c r="N589" s="536">
        <v>0</v>
      </c>
      <c r="O589" s="536">
        <v>0</v>
      </c>
      <c r="P589" s="536">
        <v>0</v>
      </c>
      <c r="Q589" s="536">
        <f t="shared" si="94"/>
        <v>0</v>
      </c>
      <c r="R589" s="536">
        <v>0</v>
      </c>
      <c r="S589" s="536">
        <v>0</v>
      </c>
      <c r="T589" s="535">
        <v>0</v>
      </c>
    </row>
    <row r="590" spans="1:20" ht="17.25" customHeight="1">
      <c r="A590" s="569"/>
      <c r="B590" s="569"/>
      <c r="C590" s="539" t="s">
        <v>601</v>
      </c>
      <c r="D590" s="539"/>
      <c r="E590" s="571" t="s">
        <v>602</v>
      </c>
      <c r="F590" s="571"/>
      <c r="G590" s="542">
        <f>SUM(G591:G613)</f>
        <v>2920166</v>
      </c>
      <c r="H590" s="542">
        <f>SUM(H591:H613)</f>
        <v>2920166</v>
      </c>
      <c r="I590" s="542">
        <f>SUM(I591:I613)</f>
        <v>2912166</v>
      </c>
      <c r="J590" s="542">
        <f>SUM(J591:J613)</f>
        <v>2642301</v>
      </c>
      <c r="K590" s="542">
        <f aca="true" t="shared" si="100" ref="K590:T590">SUM(K591:K613)</f>
        <v>269865</v>
      </c>
      <c r="L590" s="542">
        <f t="shared" si="100"/>
        <v>0</v>
      </c>
      <c r="M590" s="542">
        <f t="shared" si="100"/>
        <v>8000</v>
      </c>
      <c r="N590" s="542">
        <f t="shared" si="100"/>
        <v>0</v>
      </c>
      <c r="O590" s="542">
        <f t="shared" si="100"/>
        <v>0</v>
      </c>
      <c r="P590" s="542">
        <f t="shared" si="100"/>
        <v>0</v>
      </c>
      <c r="Q590" s="542">
        <f t="shared" si="100"/>
        <v>0</v>
      </c>
      <c r="R590" s="542">
        <f t="shared" si="100"/>
        <v>0</v>
      </c>
      <c r="S590" s="542">
        <f t="shared" si="100"/>
        <v>0</v>
      </c>
      <c r="T590" s="541">
        <f t="shared" si="100"/>
        <v>0</v>
      </c>
    </row>
    <row r="591" spans="1:20" ht="21.75" customHeight="1">
      <c r="A591" s="569"/>
      <c r="B591" s="569"/>
      <c r="C591" s="510"/>
      <c r="D591" s="510" t="s">
        <v>7</v>
      </c>
      <c r="E591" s="570" t="s">
        <v>8</v>
      </c>
      <c r="F591" s="570"/>
      <c r="G591" s="534">
        <f t="shared" si="91"/>
        <v>8000</v>
      </c>
      <c r="H591" s="536">
        <f t="shared" si="92"/>
        <v>8000</v>
      </c>
      <c r="I591" s="536">
        <f t="shared" si="93"/>
        <v>0</v>
      </c>
      <c r="J591" s="536">
        <v>0</v>
      </c>
      <c r="K591" s="536">
        <v>0</v>
      </c>
      <c r="L591" s="536">
        <v>0</v>
      </c>
      <c r="M591" s="536">
        <v>8000</v>
      </c>
      <c r="N591" s="536">
        <v>0</v>
      </c>
      <c r="O591" s="536">
        <v>0</v>
      </c>
      <c r="P591" s="536">
        <v>0</v>
      </c>
      <c r="Q591" s="536">
        <f t="shared" si="94"/>
        <v>0</v>
      </c>
      <c r="R591" s="536">
        <v>0</v>
      </c>
      <c r="S591" s="536">
        <v>0</v>
      </c>
      <c r="T591" s="535">
        <v>0</v>
      </c>
    </row>
    <row r="592" spans="1:20" ht="21.75" customHeight="1">
      <c r="A592" s="569"/>
      <c r="B592" s="569"/>
      <c r="C592" s="510"/>
      <c r="D592" s="510" t="s">
        <v>9</v>
      </c>
      <c r="E592" s="570" t="s">
        <v>10</v>
      </c>
      <c r="F592" s="570"/>
      <c r="G592" s="534">
        <f t="shared" si="91"/>
        <v>2104220</v>
      </c>
      <c r="H592" s="536">
        <f t="shared" si="92"/>
        <v>2104220</v>
      </c>
      <c r="I592" s="536">
        <f t="shared" si="93"/>
        <v>2104220</v>
      </c>
      <c r="J592" s="536">
        <v>2104220</v>
      </c>
      <c r="K592" s="536">
        <v>0</v>
      </c>
      <c r="L592" s="536">
        <v>0</v>
      </c>
      <c r="M592" s="536">
        <v>0</v>
      </c>
      <c r="N592" s="536">
        <v>0</v>
      </c>
      <c r="O592" s="536">
        <v>0</v>
      </c>
      <c r="P592" s="536">
        <v>0</v>
      </c>
      <c r="Q592" s="536">
        <f t="shared" si="94"/>
        <v>0</v>
      </c>
      <c r="R592" s="536">
        <v>0</v>
      </c>
      <c r="S592" s="536">
        <v>0</v>
      </c>
      <c r="T592" s="535">
        <v>0</v>
      </c>
    </row>
    <row r="593" spans="1:20" ht="22.5" customHeight="1">
      <c r="A593" s="569"/>
      <c r="B593" s="569"/>
      <c r="C593" s="510"/>
      <c r="D593" s="510" t="s">
        <v>11</v>
      </c>
      <c r="E593" s="570" t="s">
        <v>12</v>
      </c>
      <c r="F593" s="570"/>
      <c r="G593" s="534">
        <f t="shared" si="91"/>
        <v>150000</v>
      </c>
      <c r="H593" s="536">
        <f t="shared" si="92"/>
        <v>150000</v>
      </c>
      <c r="I593" s="536">
        <f t="shared" si="93"/>
        <v>150000</v>
      </c>
      <c r="J593" s="536">
        <v>150000</v>
      </c>
      <c r="K593" s="536">
        <v>0</v>
      </c>
      <c r="L593" s="536">
        <v>0</v>
      </c>
      <c r="M593" s="536">
        <v>0</v>
      </c>
      <c r="N593" s="536">
        <v>0</v>
      </c>
      <c r="O593" s="536">
        <v>0</v>
      </c>
      <c r="P593" s="536">
        <v>0</v>
      </c>
      <c r="Q593" s="536">
        <f t="shared" si="94"/>
        <v>0</v>
      </c>
      <c r="R593" s="536">
        <v>0</v>
      </c>
      <c r="S593" s="536">
        <v>0</v>
      </c>
      <c r="T593" s="535">
        <v>0</v>
      </c>
    </row>
    <row r="594" spans="1:20" ht="23.25" customHeight="1">
      <c r="A594" s="569"/>
      <c r="B594" s="569"/>
      <c r="C594" s="510"/>
      <c r="D594" s="510" t="s">
        <v>13</v>
      </c>
      <c r="E594" s="570" t="s">
        <v>14</v>
      </c>
      <c r="F594" s="570"/>
      <c r="G594" s="534">
        <f t="shared" si="91"/>
        <v>333904</v>
      </c>
      <c r="H594" s="536">
        <f t="shared" si="92"/>
        <v>333904</v>
      </c>
      <c r="I594" s="536">
        <f t="shared" si="93"/>
        <v>333904</v>
      </c>
      <c r="J594" s="536">
        <v>333904</v>
      </c>
      <c r="K594" s="536">
        <v>0</v>
      </c>
      <c r="L594" s="536">
        <v>0</v>
      </c>
      <c r="M594" s="536">
        <v>0</v>
      </c>
      <c r="N594" s="536">
        <v>0</v>
      </c>
      <c r="O594" s="536">
        <v>0</v>
      </c>
      <c r="P594" s="536">
        <v>0</v>
      </c>
      <c r="Q594" s="536">
        <f t="shared" si="94"/>
        <v>0</v>
      </c>
      <c r="R594" s="536">
        <v>0</v>
      </c>
      <c r="S594" s="536">
        <v>0</v>
      </c>
      <c r="T594" s="535">
        <v>0</v>
      </c>
    </row>
    <row r="595" spans="1:20" ht="13.5" customHeight="1">
      <c r="A595" s="569"/>
      <c r="B595" s="569"/>
      <c r="C595" s="510"/>
      <c r="D595" s="510" t="s">
        <v>15</v>
      </c>
      <c r="E595" s="570" t="s">
        <v>16</v>
      </c>
      <c r="F595" s="570"/>
      <c r="G595" s="534">
        <f t="shared" si="91"/>
        <v>54177</v>
      </c>
      <c r="H595" s="536">
        <f t="shared" si="92"/>
        <v>54177</v>
      </c>
      <c r="I595" s="536">
        <f t="shared" si="93"/>
        <v>54177</v>
      </c>
      <c r="J595" s="536">
        <v>54177</v>
      </c>
      <c r="K595" s="536">
        <v>0</v>
      </c>
      <c r="L595" s="536">
        <v>0</v>
      </c>
      <c r="M595" s="536">
        <v>0</v>
      </c>
      <c r="N595" s="536">
        <v>0</v>
      </c>
      <c r="O595" s="536">
        <v>0</v>
      </c>
      <c r="P595" s="536">
        <v>0</v>
      </c>
      <c r="Q595" s="536">
        <f t="shared" si="94"/>
        <v>0</v>
      </c>
      <c r="R595" s="536">
        <v>0</v>
      </c>
      <c r="S595" s="536">
        <v>0</v>
      </c>
      <c r="T595" s="535">
        <v>0</v>
      </c>
    </row>
    <row r="596" spans="1:20" ht="22.5" customHeight="1">
      <c r="A596" s="569"/>
      <c r="B596" s="569"/>
      <c r="C596" s="510"/>
      <c r="D596" s="510" t="s">
        <v>109</v>
      </c>
      <c r="E596" s="570" t="s">
        <v>110</v>
      </c>
      <c r="F596" s="570"/>
      <c r="G596" s="534">
        <f t="shared" si="91"/>
        <v>16000</v>
      </c>
      <c r="H596" s="536">
        <f t="shared" si="92"/>
        <v>16000</v>
      </c>
      <c r="I596" s="536">
        <f t="shared" si="93"/>
        <v>16000</v>
      </c>
      <c r="J596" s="536">
        <v>0</v>
      </c>
      <c r="K596" s="536">
        <v>16000</v>
      </c>
      <c r="L596" s="536">
        <v>0</v>
      </c>
      <c r="M596" s="536">
        <v>0</v>
      </c>
      <c r="N596" s="536">
        <v>0</v>
      </c>
      <c r="O596" s="536">
        <v>0</v>
      </c>
      <c r="P596" s="536">
        <v>0</v>
      </c>
      <c r="Q596" s="536">
        <f t="shared" si="94"/>
        <v>0</v>
      </c>
      <c r="R596" s="536">
        <v>0</v>
      </c>
      <c r="S596" s="536">
        <v>0</v>
      </c>
      <c r="T596" s="535">
        <v>0</v>
      </c>
    </row>
    <row r="597" spans="1:20" ht="12.75" customHeight="1">
      <c r="A597" s="569"/>
      <c r="B597" s="569"/>
      <c r="C597" s="510"/>
      <c r="D597" s="510" t="s">
        <v>22</v>
      </c>
      <c r="E597" s="570" t="s">
        <v>23</v>
      </c>
      <c r="F597" s="570"/>
      <c r="G597" s="534">
        <f t="shared" si="91"/>
        <v>50000</v>
      </c>
      <c r="H597" s="536">
        <f t="shared" si="92"/>
        <v>50000</v>
      </c>
      <c r="I597" s="536">
        <f t="shared" si="93"/>
        <v>50000</v>
      </c>
      <c r="J597" s="536">
        <v>0</v>
      </c>
      <c r="K597" s="536">
        <v>50000</v>
      </c>
      <c r="L597" s="536">
        <v>0</v>
      </c>
      <c r="M597" s="536">
        <v>0</v>
      </c>
      <c r="N597" s="536">
        <v>0</v>
      </c>
      <c r="O597" s="536">
        <v>0</v>
      </c>
      <c r="P597" s="536">
        <v>0</v>
      </c>
      <c r="Q597" s="536">
        <f t="shared" si="94"/>
        <v>0</v>
      </c>
      <c r="R597" s="536">
        <v>0</v>
      </c>
      <c r="S597" s="536">
        <v>0</v>
      </c>
      <c r="T597" s="535">
        <v>0</v>
      </c>
    </row>
    <row r="598" spans="1:20" ht="13.5" customHeight="1">
      <c r="A598" s="569"/>
      <c r="B598" s="569"/>
      <c r="C598" s="510"/>
      <c r="D598" s="510" t="s">
        <v>24</v>
      </c>
      <c r="E598" s="570" t="s">
        <v>25</v>
      </c>
      <c r="F598" s="570"/>
      <c r="G598" s="534">
        <f t="shared" si="91"/>
        <v>49000</v>
      </c>
      <c r="H598" s="536">
        <f t="shared" si="92"/>
        <v>49000</v>
      </c>
      <c r="I598" s="536">
        <f t="shared" si="93"/>
        <v>49000</v>
      </c>
      <c r="J598" s="536">
        <v>0</v>
      </c>
      <c r="K598" s="536">
        <v>49000</v>
      </c>
      <c r="L598" s="536">
        <v>0</v>
      </c>
      <c r="M598" s="536">
        <v>0</v>
      </c>
      <c r="N598" s="536">
        <v>0</v>
      </c>
      <c r="O598" s="536">
        <v>0</v>
      </c>
      <c r="P598" s="536">
        <v>0</v>
      </c>
      <c r="Q598" s="536">
        <f t="shared" si="94"/>
        <v>0</v>
      </c>
      <c r="R598" s="536">
        <v>0</v>
      </c>
      <c r="S598" s="536">
        <v>0</v>
      </c>
      <c r="T598" s="535">
        <v>0</v>
      </c>
    </row>
    <row r="599" spans="1:20" ht="13.5" customHeight="1">
      <c r="A599" s="569"/>
      <c r="B599" s="569"/>
      <c r="C599" s="510"/>
      <c r="D599" s="510" t="s">
        <v>26</v>
      </c>
      <c r="E599" s="570" t="s">
        <v>27</v>
      </c>
      <c r="F599" s="570"/>
      <c r="G599" s="534">
        <f t="shared" si="91"/>
        <v>8000</v>
      </c>
      <c r="H599" s="536">
        <f t="shared" si="92"/>
        <v>8000</v>
      </c>
      <c r="I599" s="536">
        <f t="shared" si="93"/>
        <v>8000</v>
      </c>
      <c r="J599" s="536">
        <v>0</v>
      </c>
      <c r="K599" s="536">
        <v>8000</v>
      </c>
      <c r="L599" s="536">
        <v>0</v>
      </c>
      <c r="M599" s="536">
        <v>0</v>
      </c>
      <c r="N599" s="536">
        <v>0</v>
      </c>
      <c r="O599" s="536">
        <v>0</v>
      </c>
      <c r="P599" s="536">
        <v>0</v>
      </c>
      <c r="Q599" s="536">
        <f t="shared" si="94"/>
        <v>0</v>
      </c>
      <c r="R599" s="536">
        <v>0</v>
      </c>
      <c r="S599" s="536">
        <v>0</v>
      </c>
      <c r="T599" s="535">
        <v>0</v>
      </c>
    </row>
    <row r="600" spans="1:20" ht="13.5" customHeight="1">
      <c r="A600" s="569"/>
      <c r="B600" s="569"/>
      <c r="C600" s="510"/>
      <c r="D600" s="510" t="s">
        <v>28</v>
      </c>
      <c r="E600" s="570" t="s">
        <v>29</v>
      </c>
      <c r="F600" s="570"/>
      <c r="G600" s="534">
        <f t="shared" si="91"/>
        <v>2000</v>
      </c>
      <c r="H600" s="536">
        <f t="shared" si="92"/>
        <v>2000</v>
      </c>
      <c r="I600" s="536">
        <f t="shared" si="93"/>
        <v>2000</v>
      </c>
      <c r="J600" s="536">
        <v>0</v>
      </c>
      <c r="K600" s="536">
        <v>2000</v>
      </c>
      <c r="L600" s="536">
        <v>0</v>
      </c>
      <c r="M600" s="536">
        <v>0</v>
      </c>
      <c r="N600" s="536">
        <v>0</v>
      </c>
      <c r="O600" s="536">
        <v>0</v>
      </c>
      <c r="P600" s="536">
        <v>0</v>
      </c>
      <c r="Q600" s="536">
        <f t="shared" si="94"/>
        <v>0</v>
      </c>
      <c r="R600" s="536">
        <v>0</v>
      </c>
      <c r="S600" s="536">
        <v>0</v>
      </c>
      <c r="T600" s="535">
        <v>0</v>
      </c>
    </row>
    <row r="601" spans="1:20" ht="13.5" customHeight="1">
      <c r="A601" s="569"/>
      <c r="B601" s="569"/>
      <c r="C601" s="510"/>
      <c r="D601" s="510" t="s">
        <v>5</v>
      </c>
      <c r="E601" s="570" t="s">
        <v>6</v>
      </c>
      <c r="F601" s="570"/>
      <c r="G601" s="534">
        <f t="shared" si="91"/>
        <v>40000</v>
      </c>
      <c r="H601" s="536">
        <f t="shared" si="92"/>
        <v>40000</v>
      </c>
      <c r="I601" s="536">
        <f t="shared" si="93"/>
        <v>40000</v>
      </c>
      <c r="J601" s="536">
        <v>0</v>
      </c>
      <c r="K601" s="536">
        <v>40000</v>
      </c>
      <c r="L601" s="536">
        <v>0</v>
      </c>
      <c r="M601" s="536">
        <v>0</v>
      </c>
      <c r="N601" s="536">
        <v>0</v>
      </c>
      <c r="O601" s="536">
        <v>0</v>
      </c>
      <c r="P601" s="536">
        <v>0</v>
      </c>
      <c r="Q601" s="536">
        <f t="shared" si="94"/>
        <v>0</v>
      </c>
      <c r="R601" s="536">
        <v>0</v>
      </c>
      <c r="S601" s="536">
        <v>0</v>
      </c>
      <c r="T601" s="535">
        <v>0</v>
      </c>
    </row>
    <row r="602" spans="1:20" ht="25.5" customHeight="1">
      <c r="A602" s="569"/>
      <c r="B602" s="569"/>
      <c r="C602" s="510"/>
      <c r="D602" s="510" t="s">
        <v>34</v>
      </c>
      <c r="E602" s="570" t="s">
        <v>35</v>
      </c>
      <c r="F602" s="570"/>
      <c r="G602" s="534">
        <f t="shared" si="91"/>
        <v>12000</v>
      </c>
      <c r="H602" s="536">
        <f t="shared" si="92"/>
        <v>12000</v>
      </c>
      <c r="I602" s="536">
        <f t="shared" si="93"/>
        <v>12000</v>
      </c>
      <c r="J602" s="536">
        <v>0</v>
      </c>
      <c r="K602" s="536">
        <v>12000</v>
      </c>
      <c r="L602" s="536">
        <v>0</v>
      </c>
      <c r="M602" s="536">
        <v>0</v>
      </c>
      <c r="N602" s="536">
        <v>0</v>
      </c>
      <c r="O602" s="536">
        <v>0</v>
      </c>
      <c r="P602" s="536">
        <v>0</v>
      </c>
      <c r="Q602" s="536">
        <f t="shared" si="94"/>
        <v>0</v>
      </c>
      <c r="R602" s="536">
        <v>0</v>
      </c>
      <c r="S602" s="536">
        <v>0</v>
      </c>
      <c r="T602" s="535">
        <v>0</v>
      </c>
    </row>
    <row r="603" spans="1:20" ht="17.25" customHeight="1">
      <c r="A603" s="569"/>
      <c r="B603" s="569"/>
      <c r="C603" s="510"/>
      <c r="D603" s="510" t="s">
        <v>38</v>
      </c>
      <c r="E603" s="570" t="s">
        <v>39</v>
      </c>
      <c r="F603" s="570"/>
      <c r="G603" s="534">
        <f t="shared" si="91"/>
        <v>2000</v>
      </c>
      <c r="H603" s="536">
        <f t="shared" si="92"/>
        <v>2000</v>
      </c>
      <c r="I603" s="536">
        <f t="shared" si="93"/>
        <v>2000</v>
      </c>
      <c r="J603" s="536">
        <v>0</v>
      </c>
      <c r="K603" s="536">
        <v>2000</v>
      </c>
      <c r="L603" s="536">
        <v>0</v>
      </c>
      <c r="M603" s="536">
        <v>0</v>
      </c>
      <c r="N603" s="536">
        <v>0</v>
      </c>
      <c r="O603" s="536">
        <v>0</v>
      </c>
      <c r="P603" s="536">
        <v>0</v>
      </c>
      <c r="Q603" s="536">
        <f t="shared" si="94"/>
        <v>0</v>
      </c>
      <c r="R603" s="536">
        <v>0</v>
      </c>
      <c r="S603" s="536">
        <v>0</v>
      </c>
      <c r="T603" s="535">
        <v>0</v>
      </c>
    </row>
    <row r="604" spans="1:20" ht="13.5" customHeight="1">
      <c r="A604" s="569"/>
      <c r="B604" s="569"/>
      <c r="C604" s="510"/>
      <c r="D604" s="510" t="s">
        <v>119</v>
      </c>
      <c r="E604" s="570" t="s">
        <v>120</v>
      </c>
      <c r="F604" s="570"/>
      <c r="G604" s="534">
        <f t="shared" si="91"/>
        <v>1000</v>
      </c>
      <c r="H604" s="536">
        <f t="shared" si="92"/>
        <v>1000</v>
      </c>
      <c r="I604" s="536">
        <f t="shared" si="93"/>
        <v>1000</v>
      </c>
      <c r="J604" s="536">
        <v>0</v>
      </c>
      <c r="K604" s="536">
        <v>1000</v>
      </c>
      <c r="L604" s="536">
        <v>0</v>
      </c>
      <c r="M604" s="536">
        <v>0</v>
      </c>
      <c r="N604" s="536">
        <v>0</v>
      </c>
      <c r="O604" s="536">
        <v>0</v>
      </c>
      <c r="P604" s="536">
        <v>0</v>
      </c>
      <c r="Q604" s="536">
        <f t="shared" si="94"/>
        <v>0</v>
      </c>
      <c r="R604" s="536">
        <v>0</v>
      </c>
      <c r="S604" s="536">
        <v>0</v>
      </c>
      <c r="T604" s="535">
        <v>0</v>
      </c>
    </row>
    <row r="605" spans="1:20" ht="13.5" customHeight="1">
      <c r="A605" s="569"/>
      <c r="B605" s="569"/>
      <c r="C605" s="510"/>
      <c r="D605" s="510" t="s">
        <v>40</v>
      </c>
      <c r="E605" s="570" t="s">
        <v>41</v>
      </c>
      <c r="F605" s="570"/>
      <c r="G605" s="534">
        <f t="shared" si="91"/>
        <v>6000</v>
      </c>
      <c r="H605" s="536">
        <f t="shared" si="92"/>
        <v>6000</v>
      </c>
      <c r="I605" s="536">
        <f t="shared" si="93"/>
        <v>6000</v>
      </c>
      <c r="J605" s="536">
        <v>0</v>
      </c>
      <c r="K605" s="536">
        <v>6000</v>
      </c>
      <c r="L605" s="536">
        <v>0</v>
      </c>
      <c r="M605" s="536">
        <v>0</v>
      </c>
      <c r="N605" s="536">
        <v>0</v>
      </c>
      <c r="O605" s="536">
        <v>0</v>
      </c>
      <c r="P605" s="536">
        <v>0</v>
      </c>
      <c r="Q605" s="536">
        <f t="shared" si="94"/>
        <v>0</v>
      </c>
      <c r="R605" s="536">
        <v>0</v>
      </c>
      <c r="S605" s="536">
        <v>0</v>
      </c>
      <c r="T605" s="535">
        <v>0</v>
      </c>
    </row>
    <row r="606" spans="1:20" ht="23.25" customHeight="1">
      <c r="A606" s="569"/>
      <c r="B606" s="569"/>
      <c r="C606" s="510"/>
      <c r="D606" s="510" t="s">
        <v>17</v>
      </c>
      <c r="E606" s="570" t="s">
        <v>18</v>
      </c>
      <c r="F606" s="570"/>
      <c r="G606" s="534">
        <f t="shared" si="91"/>
        <v>68363</v>
      </c>
      <c r="H606" s="536">
        <f t="shared" si="92"/>
        <v>68363</v>
      </c>
      <c r="I606" s="536">
        <f t="shared" si="93"/>
        <v>68363</v>
      </c>
      <c r="J606" s="536">
        <v>0</v>
      </c>
      <c r="K606" s="536">
        <v>68363</v>
      </c>
      <c r="L606" s="536">
        <v>0</v>
      </c>
      <c r="M606" s="536">
        <v>0</v>
      </c>
      <c r="N606" s="536">
        <v>0</v>
      </c>
      <c r="O606" s="536">
        <v>0</v>
      </c>
      <c r="P606" s="536">
        <v>0</v>
      </c>
      <c r="Q606" s="536">
        <f t="shared" si="94"/>
        <v>0</v>
      </c>
      <c r="R606" s="536">
        <v>0</v>
      </c>
      <c r="S606" s="536">
        <v>0</v>
      </c>
      <c r="T606" s="535">
        <v>0</v>
      </c>
    </row>
    <row r="607" spans="1:20" ht="17.25" customHeight="1">
      <c r="A607" s="569"/>
      <c r="B607" s="569"/>
      <c r="C607" s="510"/>
      <c r="D607" s="510" t="s">
        <v>42</v>
      </c>
      <c r="E607" s="570" t="s">
        <v>43</v>
      </c>
      <c r="F607" s="570"/>
      <c r="G607" s="534">
        <f t="shared" si="91"/>
        <v>11000</v>
      </c>
      <c r="H607" s="536">
        <f t="shared" si="92"/>
        <v>11000</v>
      </c>
      <c r="I607" s="536">
        <f t="shared" si="93"/>
        <v>11000</v>
      </c>
      <c r="J607" s="536">
        <v>0</v>
      </c>
      <c r="K607" s="536">
        <v>11000</v>
      </c>
      <c r="L607" s="536">
        <v>0</v>
      </c>
      <c r="M607" s="536">
        <v>0</v>
      </c>
      <c r="N607" s="536">
        <v>0</v>
      </c>
      <c r="O607" s="536">
        <v>0</v>
      </c>
      <c r="P607" s="536">
        <v>0</v>
      </c>
      <c r="Q607" s="536">
        <f t="shared" si="94"/>
        <v>0</v>
      </c>
      <c r="R607" s="536">
        <v>0</v>
      </c>
      <c r="S607" s="536">
        <v>0</v>
      </c>
      <c r="T607" s="535">
        <v>0</v>
      </c>
    </row>
    <row r="608" spans="1:20" ht="15" customHeight="1">
      <c r="A608" s="569"/>
      <c r="B608" s="569"/>
      <c r="C608" s="510"/>
      <c r="D608" s="510" t="s">
        <v>46</v>
      </c>
      <c r="E608" s="570" t="s">
        <v>47</v>
      </c>
      <c r="F608" s="570"/>
      <c r="G608" s="534">
        <f t="shared" si="91"/>
        <v>600</v>
      </c>
      <c r="H608" s="536">
        <f t="shared" si="92"/>
        <v>600</v>
      </c>
      <c r="I608" s="536">
        <f t="shared" si="93"/>
        <v>600</v>
      </c>
      <c r="J608" s="536">
        <v>0</v>
      </c>
      <c r="K608" s="536">
        <v>600</v>
      </c>
      <c r="L608" s="536">
        <v>0</v>
      </c>
      <c r="M608" s="536">
        <v>0</v>
      </c>
      <c r="N608" s="536">
        <v>0</v>
      </c>
      <c r="O608" s="536">
        <v>0</v>
      </c>
      <c r="P608" s="536">
        <v>0</v>
      </c>
      <c r="Q608" s="536">
        <f t="shared" si="94"/>
        <v>0</v>
      </c>
      <c r="R608" s="536">
        <v>0</v>
      </c>
      <c r="S608" s="536">
        <v>0</v>
      </c>
      <c r="T608" s="535">
        <v>0</v>
      </c>
    </row>
    <row r="609" spans="1:20" ht="23.25" customHeight="1">
      <c r="A609" s="569"/>
      <c r="B609" s="569"/>
      <c r="C609" s="510"/>
      <c r="D609" s="510" t="s">
        <v>48</v>
      </c>
      <c r="E609" s="570" t="s">
        <v>49</v>
      </c>
      <c r="F609" s="570"/>
      <c r="G609" s="534">
        <f t="shared" si="91"/>
        <v>202</v>
      </c>
      <c r="H609" s="536">
        <f t="shared" si="92"/>
        <v>202</v>
      </c>
      <c r="I609" s="536">
        <f t="shared" si="93"/>
        <v>202</v>
      </c>
      <c r="J609" s="536">
        <v>0</v>
      </c>
      <c r="K609" s="536">
        <v>202</v>
      </c>
      <c r="L609" s="536">
        <v>0</v>
      </c>
      <c r="M609" s="536">
        <v>0</v>
      </c>
      <c r="N609" s="536">
        <v>0</v>
      </c>
      <c r="O609" s="536">
        <v>0</v>
      </c>
      <c r="P609" s="536">
        <v>0</v>
      </c>
      <c r="Q609" s="536">
        <f t="shared" si="94"/>
        <v>0</v>
      </c>
      <c r="R609" s="536">
        <v>0</v>
      </c>
      <c r="S609" s="536">
        <v>0</v>
      </c>
      <c r="T609" s="535">
        <v>0</v>
      </c>
    </row>
    <row r="610" spans="1:20" ht="25.5" customHeight="1">
      <c r="A610" s="569"/>
      <c r="B610" s="569"/>
      <c r="C610" s="510"/>
      <c r="D610" s="510" t="s">
        <v>50</v>
      </c>
      <c r="E610" s="570" t="s">
        <v>51</v>
      </c>
      <c r="F610" s="570"/>
      <c r="G610" s="534">
        <f t="shared" si="91"/>
        <v>800</v>
      </c>
      <c r="H610" s="536">
        <f t="shared" si="92"/>
        <v>800</v>
      </c>
      <c r="I610" s="536">
        <f t="shared" si="93"/>
        <v>800</v>
      </c>
      <c r="J610" s="536">
        <v>0</v>
      </c>
      <c r="K610" s="536">
        <v>800</v>
      </c>
      <c r="L610" s="536">
        <v>0</v>
      </c>
      <c r="M610" s="536">
        <v>0</v>
      </c>
      <c r="N610" s="536">
        <v>0</v>
      </c>
      <c r="O610" s="536">
        <v>0</v>
      </c>
      <c r="P610" s="536">
        <v>0</v>
      </c>
      <c r="Q610" s="536">
        <f t="shared" si="94"/>
        <v>0</v>
      </c>
      <c r="R610" s="536">
        <v>0</v>
      </c>
      <c r="S610" s="536">
        <v>0</v>
      </c>
      <c r="T610" s="535">
        <v>0</v>
      </c>
    </row>
    <row r="611" spans="1:20" ht="33.75" customHeight="1">
      <c r="A611" s="569"/>
      <c r="B611" s="569"/>
      <c r="C611" s="510"/>
      <c r="D611" s="510" t="s">
        <v>52</v>
      </c>
      <c r="E611" s="570" t="s">
        <v>53</v>
      </c>
      <c r="F611" s="570"/>
      <c r="G611" s="534">
        <f t="shared" si="91"/>
        <v>2000</v>
      </c>
      <c r="H611" s="536">
        <f t="shared" si="92"/>
        <v>2000</v>
      </c>
      <c r="I611" s="536">
        <f t="shared" si="93"/>
        <v>2000</v>
      </c>
      <c r="J611" s="536">
        <v>0</v>
      </c>
      <c r="K611" s="536">
        <v>2000</v>
      </c>
      <c r="L611" s="536">
        <v>0</v>
      </c>
      <c r="M611" s="536">
        <v>0</v>
      </c>
      <c r="N611" s="536">
        <v>0</v>
      </c>
      <c r="O611" s="536">
        <v>0</v>
      </c>
      <c r="P611" s="536">
        <v>0</v>
      </c>
      <c r="Q611" s="536">
        <f t="shared" si="94"/>
        <v>0</v>
      </c>
      <c r="R611" s="536">
        <v>0</v>
      </c>
      <c r="S611" s="536">
        <v>0</v>
      </c>
      <c r="T611" s="535">
        <v>0</v>
      </c>
    </row>
    <row r="612" spans="1:20" ht="32.25" customHeight="1">
      <c r="A612" s="569"/>
      <c r="B612" s="569"/>
      <c r="C612" s="510"/>
      <c r="D612" s="510" t="s">
        <v>54</v>
      </c>
      <c r="E612" s="570" t="s">
        <v>55</v>
      </c>
      <c r="F612" s="570"/>
      <c r="G612" s="534">
        <f t="shared" si="91"/>
        <v>400</v>
      </c>
      <c r="H612" s="536">
        <f t="shared" si="92"/>
        <v>400</v>
      </c>
      <c r="I612" s="536">
        <f t="shared" si="93"/>
        <v>400</v>
      </c>
      <c r="J612" s="536">
        <v>0</v>
      </c>
      <c r="K612" s="536">
        <v>400</v>
      </c>
      <c r="L612" s="536">
        <v>0</v>
      </c>
      <c r="M612" s="536">
        <v>0</v>
      </c>
      <c r="N612" s="536">
        <v>0</v>
      </c>
      <c r="O612" s="536">
        <v>0</v>
      </c>
      <c r="P612" s="536">
        <v>0</v>
      </c>
      <c r="Q612" s="536">
        <f t="shared" si="94"/>
        <v>0</v>
      </c>
      <c r="R612" s="536">
        <v>0</v>
      </c>
      <c r="S612" s="536">
        <v>0</v>
      </c>
      <c r="T612" s="535">
        <v>0</v>
      </c>
    </row>
    <row r="613" spans="1:20" ht="33.75" customHeight="1">
      <c r="A613" s="569"/>
      <c r="B613" s="569"/>
      <c r="C613" s="510"/>
      <c r="D613" s="510" t="s">
        <v>56</v>
      </c>
      <c r="E613" s="570" t="s">
        <v>57</v>
      </c>
      <c r="F613" s="570"/>
      <c r="G613" s="534">
        <f t="shared" si="91"/>
        <v>500</v>
      </c>
      <c r="H613" s="536">
        <f t="shared" si="92"/>
        <v>500</v>
      </c>
      <c r="I613" s="536">
        <f t="shared" si="93"/>
        <v>500</v>
      </c>
      <c r="J613" s="536">
        <v>0</v>
      </c>
      <c r="K613" s="536">
        <v>500</v>
      </c>
      <c r="L613" s="536">
        <v>0</v>
      </c>
      <c r="M613" s="536">
        <v>0</v>
      </c>
      <c r="N613" s="536">
        <v>0</v>
      </c>
      <c r="O613" s="536">
        <v>0</v>
      </c>
      <c r="P613" s="536">
        <v>0</v>
      </c>
      <c r="Q613" s="536">
        <f t="shared" si="94"/>
        <v>0</v>
      </c>
      <c r="R613" s="536">
        <v>0</v>
      </c>
      <c r="S613" s="536">
        <v>0</v>
      </c>
      <c r="T613" s="535">
        <v>0</v>
      </c>
    </row>
    <row r="614" spans="1:20" ht="17.25" customHeight="1">
      <c r="A614" s="569"/>
      <c r="B614" s="569"/>
      <c r="C614" s="539" t="s">
        <v>698</v>
      </c>
      <c r="D614" s="539"/>
      <c r="E614" s="571" t="s">
        <v>630</v>
      </c>
      <c r="F614" s="571"/>
      <c r="G614" s="542">
        <f>SUM(G615:G633)</f>
        <v>607436</v>
      </c>
      <c r="H614" s="542">
        <f>SUM(H615:H633)</f>
        <v>607436</v>
      </c>
      <c r="I614" s="542">
        <f>SUM(I615:I633)</f>
        <v>0</v>
      </c>
      <c r="J614" s="542">
        <f>SUM(J615:J633)</f>
        <v>0</v>
      </c>
      <c r="K614" s="542">
        <f aca="true" t="shared" si="101" ref="K614:T614">SUM(K615:K633)</f>
        <v>0</v>
      </c>
      <c r="L614" s="542">
        <f t="shared" si="101"/>
        <v>0</v>
      </c>
      <c r="M614" s="542">
        <f t="shared" si="101"/>
        <v>0</v>
      </c>
      <c r="N614" s="542">
        <f t="shared" si="101"/>
        <v>607436</v>
      </c>
      <c r="O614" s="542">
        <f t="shared" si="101"/>
        <v>0</v>
      </c>
      <c r="P614" s="542">
        <f t="shared" si="101"/>
        <v>0</v>
      </c>
      <c r="Q614" s="542">
        <f t="shared" si="101"/>
        <v>0</v>
      </c>
      <c r="R614" s="542">
        <f t="shared" si="101"/>
        <v>0</v>
      </c>
      <c r="S614" s="542">
        <f t="shared" si="101"/>
        <v>0</v>
      </c>
      <c r="T614" s="541">
        <f t="shared" si="101"/>
        <v>0</v>
      </c>
    </row>
    <row r="615" spans="1:20" ht="21.75" customHeight="1">
      <c r="A615" s="569"/>
      <c r="B615" s="569"/>
      <c r="C615" s="510"/>
      <c r="D615" s="510" t="s">
        <v>121</v>
      </c>
      <c r="E615" s="570" t="s">
        <v>10</v>
      </c>
      <c r="F615" s="570"/>
      <c r="G615" s="534">
        <f t="shared" si="91"/>
        <v>147196</v>
      </c>
      <c r="H615" s="536">
        <f t="shared" si="92"/>
        <v>147196</v>
      </c>
      <c r="I615" s="536">
        <f t="shared" si="93"/>
        <v>0</v>
      </c>
      <c r="J615" s="536">
        <v>0</v>
      </c>
      <c r="K615" s="536">
        <v>0</v>
      </c>
      <c r="L615" s="536">
        <v>0</v>
      </c>
      <c r="M615" s="536">
        <v>0</v>
      </c>
      <c r="N615" s="536">
        <v>147196</v>
      </c>
      <c r="O615" s="536">
        <v>0</v>
      </c>
      <c r="P615" s="536">
        <v>0</v>
      </c>
      <c r="Q615" s="536">
        <f t="shared" si="94"/>
        <v>0</v>
      </c>
      <c r="R615" s="536">
        <v>0</v>
      </c>
      <c r="S615" s="536">
        <v>0</v>
      </c>
      <c r="T615" s="535">
        <v>0</v>
      </c>
    </row>
    <row r="616" spans="1:20" ht="20.25" customHeight="1">
      <c r="A616" s="569"/>
      <c r="B616" s="569"/>
      <c r="C616" s="510"/>
      <c r="D616" s="510" t="s">
        <v>122</v>
      </c>
      <c r="E616" s="570" t="s">
        <v>12</v>
      </c>
      <c r="F616" s="570"/>
      <c r="G616" s="534">
        <f t="shared" si="91"/>
        <v>14100</v>
      </c>
      <c r="H616" s="536">
        <f t="shared" si="92"/>
        <v>14100</v>
      </c>
      <c r="I616" s="536">
        <f t="shared" si="93"/>
        <v>0</v>
      </c>
      <c r="J616" s="536">
        <v>0</v>
      </c>
      <c r="K616" s="536">
        <v>0</v>
      </c>
      <c r="L616" s="536">
        <v>0</v>
      </c>
      <c r="M616" s="536">
        <v>0</v>
      </c>
      <c r="N616" s="536">
        <v>14100</v>
      </c>
      <c r="O616" s="536">
        <v>0</v>
      </c>
      <c r="P616" s="536">
        <v>0</v>
      </c>
      <c r="Q616" s="536">
        <f t="shared" si="94"/>
        <v>0</v>
      </c>
      <c r="R616" s="536">
        <v>0</v>
      </c>
      <c r="S616" s="536">
        <v>0</v>
      </c>
      <c r="T616" s="535">
        <v>0</v>
      </c>
    </row>
    <row r="617" spans="1:20" ht="20.25" customHeight="1">
      <c r="A617" s="569"/>
      <c r="B617" s="569"/>
      <c r="C617" s="510"/>
      <c r="D617" s="510" t="s">
        <v>123</v>
      </c>
      <c r="E617" s="570" t="s">
        <v>14</v>
      </c>
      <c r="F617" s="570"/>
      <c r="G617" s="534">
        <f t="shared" si="91"/>
        <v>40246</v>
      </c>
      <c r="H617" s="536">
        <f t="shared" si="92"/>
        <v>40246</v>
      </c>
      <c r="I617" s="536">
        <f t="shared" si="93"/>
        <v>0</v>
      </c>
      <c r="J617" s="536">
        <v>0</v>
      </c>
      <c r="K617" s="536">
        <v>0</v>
      </c>
      <c r="L617" s="536">
        <v>0</v>
      </c>
      <c r="M617" s="536">
        <v>0</v>
      </c>
      <c r="N617" s="536">
        <v>40246</v>
      </c>
      <c r="O617" s="536">
        <v>0</v>
      </c>
      <c r="P617" s="536">
        <v>0</v>
      </c>
      <c r="Q617" s="536">
        <f t="shared" si="94"/>
        <v>0</v>
      </c>
      <c r="R617" s="536">
        <v>0</v>
      </c>
      <c r="S617" s="536">
        <v>0</v>
      </c>
      <c r="T617" s="535">
        <v>0</v>
      </c>
    </row>
    <row r="618" spans="1:20" ht="20.25" customHeight="1">
      <c r="A618" s="569"/>
      <c r="B618" s="569"/>
      <c r="C618" s="510"/>
      <c r="D618" s="510" t="s">
        <v>139</v>
      </c>
      <c r="E618" s="570" t="s">
        <v>14</v>
      </c>
      <c r="F618" s="570"/>
      <c r="G618" s="534">
        <f>SUM(H618,Q618)</f>
        <v>1299</v>
      </c>
      <c r="H618" s="536">
        <f>SUM(I618,L618:P618)</f>
        <v>1299</v>
      </c>
      <c r="I618" s="536">
        <f>SUM(J618:K618)</f>
        <v>0</v>
      </c>
      <c r="J618" s="536">
        <v>0</v>
      </c>
      <c r="K618" s="536">
        <v>0</v>
      </c>
      <c r="L618" s="536">
        <v>0</v>
      </c>
      <c r="M618" s="536">
        <v>0</v>
      </c>
      <c r="N618" s="536">
        <v>1299</v>
      </c>
      <c r="O618" s="536">
        <v>0</v>
      </c>
      <c r="P618" s="536">
        <v>0</v>
      </c>
      <c r="Q618" s="536">
        <f>SUM(R618,T618)</f>
        <v>0</v>
      </c>
      <c r="R618" s="536">
        <v>0</v>
      </c>
      <c r="S618" s="536">
        <v>0</v>
      </c>
      <c r="T618" s="535">
        <v>0</v>
      </c>
    </row>
    <row r="619" spans="1:20" ht="13.5" customHeight="1">
      <c r="A619" s="569"/>
      <c r="B619" s="569"/>
      <c r="C619" s="510"/>
      <c r="D619" s="510" t="s">
        <v>124</v>
      </c>
      <c r="E619" s="570" t="s">
        <v>16</v>
      </c>
      <c r="F619" s="570"/>
      <c r="G619" s="534">
        <f t="shared" si="91"/>
        <v>6509</v>
      </c>
      <c r="H619" s="536">
        <f t="shared" si="92"/>
        <v>6509</v>
      </c>
      <c r="I619" s="536">
        <f t="shared" si="93"/>
        <v>0</v>
      </c>
      <c r="J619" s="536">
        <v>0</v>
      </c>
      <c r="K619" s="536">
        <v>0</v>
      </c>
      <c r="L619" s="536">
        <v>0</v>
      </c>
      <c r="M619" s="536">
        <v>0</v>
      </c>
      <c r="N619" s="536">
        <v>6509</v>
      </c>
      <c r="O619" s="536">
        <v>0</v>
      </c>
      <c r="P619" s="536">
        <v>0</v>
      </c>
      <c r="Q619" s="536">
        <f t="shared" si="94"/>
        <v>0</v>
      </c>
      <c r="R619" s="536">
        <v>0</v>
      </c>
      <c r="S619" s="536">
        <v>0</v>
      </c>
      <c r="T619" s="535">
        <v>0</v>
      </c>
    </row>
    <row r="620" spans="1:20" ht="13.5" customHeight="1">
      <c r="A620" s="569"/>
      <c r="B620" s="569"/>
      <c r="C620" s="510"/>
      <c r="D620" s="510" t="s">
        <v>140</v>
      </c>
      <c r="E620" s="570" t="s">
        <v>16</v>
      </c>
      <c r="F620" s="570"/>
      <c r="G620" s="534">
        <f>SUM(H620,Q620)</f>
        <v>209</v>
      </c>
      <c r="H620" s="536">
        <f>SUM(I620,L620:P620)</f>
        <v>209</v>
      </c>
      <c r="I620" s="536">
        <f>SUM(J620:K620)</f>
        <v>0</v>
      </c>
      <c r="J620" s="536">
        <v>0</v>
      </c>
      <c r="K620" s="536">
        <v>0</v>
      </c>
      <c r="L620" s="536">
        <v>0</v>
      </c>
      <c r="M620" s="536">
        <v>0</v>
      </c>
      <c r="N620" s="536">
        <v>209</v>
      </c>
      <c r="O620" s="536">
        <v>0</v>
      </c>
      <c r="P620" s="536">
        <v>0</v>
      </c>
      <c r="Q620" s="536">
        <f>SUM(R620,T620)</f>
        <v>0</v>
      </c>
      <c r="R620" s="536">
        <v>0</v>
      </c>
      <c r="S620" s="536">
        <v>0</v>
      </c>
      <c r="T620" s="535">
        <v>0</v>
      </c>
    </row>
    <row r="621" spans="1:20" ht="13.5" customHeight="1">
      <c r="A621" s="569"/>
      <c r="B621" s="569"/>
      <c r="C621" s="510"/>
      <c r="D621" s="510" t="s">
        <v>141</v>
      </c>
      <c r="E621" s="570" t="s">
        <v>21</v>
      </c>
      <c r="F621" s="570"/>
      <c r="G621" s="534">
        <f>SUM(H621,Q621)</f>
        <v>218017</v>
      </c>
      <c r="H621" s="536">
        <f>SUM(I621,L621:P621)</f>
        <v>218017</v>
      </c>
      <c r="I621" s="536">
        <f>SUM(J621:K621)</f>
        <v>0</v>
      </c>
      <c r="J621" s="536"/>
      <c r="K621" s="536">
        <v>0</v>
      </c>
      <c r="L621" s="536">
        <v>0</v>
      </c>
      <c r="M621" s="536">
        <v>0</v>
      </c>
      <c r="N621" s="536">
        <v>218017</v>
      </c>
      <c r="O621" s="536">
        <v>0</v>
      </c>
      <c r="P621" s="536">
        <v>0</v>
      </c>
      <c r="Q621" s="536">
        <f>SUM(R621,T621)</f>
        <v>0</v>
      </c>
      <c r="R621" s="536">
        <v>0</v>
      </c>
      <c r="S621" s="536">
        <v>0</v>
      </c>
      <c r="T621" s="535">
        <v>0</v>
      </c>
    </row>
    <row r="622" spans="1:20" ht="13.5" customHeight="1">
      <c r="A622" s="569"/>
      <c r="B622" s="569"/>
      <c r="C622" s="510"/>
      <c r="D622" s="510" t="s">
        <v>142</v>
      </c>
      <c r="E622" s="570" t="s">
        <v>21</v>
      </c>
      <c r="F622" s="570"/>
      <c r="G622" s="534">
        <f>SUM(H622,Q622)</f>
        <v>9605</v>
      </c>
      <c r="H622" s="536">
        <f>SUM(I622,L622:P622)</f>
        <v>9605</v>
      </c>
      <c r="I622" s="536">
        <f>SUM(J622:K622)</f>
        <v>0</v>
      </c>
      <c r="J622" s="536"/>
      <c r="K622" s="536">
        <v>0</v>
      </c>
      <c r="L622" s="536">
        <v>0</v>
      </c>
      <c r="M622" s="536">
        <v>0</v>
      </c>
      <c r="N622" s="536">
        <v>9605</v>
      </c>
      <c r="O622" s="536">
        <v>0</v>
      </c>
      <c r="P622" s="536">
        <v>0</v>
      </c>
      <c r="Q622" s="536">
        <f>SUM(R622,T622)</f>
        <v>0</v>
      </c>
      <c r="R622" s="536">
        <v>0</v>
      </c>
      <c r="S622" s="536">
        <v>0</v>
      </c>
      <c r="T622" s="535">
        <v>0</v>
      </c>
    </row>
    <row r="623" spans="1:20" ht="13.5" customHeight="1">
      <c r="A623" s="569"/>
      <c r="B623" s="569"/>
      <c r="C623" s="510"/>
      <c r="D623" s="510" t="s">
        <v>125</v>
      </c>
      <c r="E623" s="570" t="s">
        <v>23</v>
      </c>
      <c r="F623" s="570"/>
      <c r="G623" s="534">
        <f t="shared" si="91"/>
        <v>86368</v>
      </c>
      <c r="H623" s="536">
        <f t="shared" si="92"/>
        <v>86368</v>
      </c>
      <c r="I623" s="536">
        <f t="shared" si="93"/>
        <v>0</v>
      </c>
      <c r="J623" s="536">
        <v>0</v>
      </c>
      <c r="K623" s="536">
        <v>0</v>
      </c>
      <c r="L623" s="536">
        <v>0</v>
      </c>
      <c r="M623" s="536">
        <v>0</v>
      </c>
      <c r="N623" s="536">
        <v>86368</v>
      </c>
      <c r="O623" s="536">
        <v>0</v>
      </c>
      <c r="P623" s="536">
        <v>0</v>
      </c>
      <c r="Q623" s="536">
        <f t="shared" si="94"/>
        <v>0</v>
      </c>
      <c r="R623" s="536">
        <v>0</v>
      </c>
      <c r="S623" s="536">
        <v>0</v>
      </c>
      <c r="T623" s="535">
        <v>0</v>
      </c>
    </row>
    <row r="624" spans="1:20" ht="13.5" customHeight="1">
      <c r="A624" s="569"/>
      <c r="B624" s="569"/>
      <c r="C624" s="510"/>
      <c r="D624" s="510" t="s">
        <v>143</v>
      </c>
      <c r="E624" s="570" t="s">
        <v>23</v>
      </c>
      <c r="F624" s="570"/>
      <c r="G624" s="534">
        <f aca="true" t="shared" si="102" ref="G624:G633">SUM(H624,Q624)</f>
        <v>984</v>
      </c>
      <c r="H624" s="536">
        <f aca="true" t="shared" si="103" ref="H624:H633">SUM(I624,L624:P624)</f>
        <v>984</v>
      </c>
      <c r="I624" s="536">
        <f aca="true" t="shared" si="104" ref="I624:I633">SUM(J624:K624)</f>
        <v>0</v>
      </c>
      <c r="J624" s="536">
        <v>0</v>
      </c>
      <c r="K624" s="536">
        <v>0</v>
      </c>
      <c r="L624" s="536">
        <v>0</v>
      </c>
      <c r="M624" s="536">
        <v>0</v>
      </c>
      <c r="N624" s="536">
        <v>984</v>
      </c>
      <c r="O624" s="536">
        <v>0</v>
      </c>
      <c r="P624" s="536">
        <v>0</v>
      </c>
      <c r="Q624" s="536">
        <f aca="true" t="shared" si="105" ref="Q624:Q633">SUM(R624,T624)</f>
        <v>0</v>
      </c>
      <c r="R624" s="536">
        <v>0</v>
      </c>
      <c r="S624" s="536">
        <v>0</v>
      </c>
      <c r="T624" s="535">
        <v>0</v>
      </c>
    </row>
    <row r="625" spans="1:20" ht="13.5" customHeight="1">
      <c r="A625" s="569"/>
      <c r="B625" s="569"/>
      <c r="C625" s="510"/>
      <c r="D625" s="510" t="s">
        <v>169</v>
      </c>
      <c r="E625" s="570" t="s">
        <v>25</v>
      </c>
      <c r="F625" s="570"/>
      <c r="G625" s="534">
        <f t="shared" si="102"/>
        <v>145</v>
      </c>
      <c r="H625" s="536">
        <f t="shared" si="103"/>
        <v>145</v>
      </c>
      <c r="I625" s="536">
        <f t="shared" si="104"/>
        <v>0</v>
      </c>
      <c r="J625" s="536">
        <v>0</v>
      </c>
      <c r="K625" s="536">
        <v>0</v>
      </c>
      <c r="L625" s="536">
        <v>0</v>
      </c>
      <c r="M625" s="536">
        <v>0</v>
      </c>
      <c r="N625" s="536">
        <v>145</v>
      </c>
      <c r="O625" s="536">
        <v>0</v>
      </c>
      <c r="P625" s="536">
        <v>0</v>
      </c>
      <c r="Q625" s="536">
        <f t="shared" si="105"/>
        <v>0</v>
      </c>
      <c r="R625" s="536">
        <v>0</v>
      </c>
      <c r="S625" s="536">
        <v>0</v>
      </c>
      <c r="T625" s="535">
        <v>0</v>
      </c>
    </row>
    <row r="626" spans="1:20" ht="13.5" customHeight="1">
      <c r="A626" s="569"/>
      <c r="B626" s="569"/>
      <c r="C626" s="510"/>
      <c r="D626" s="510" t="s">
        <v>170</v>
      </c>
      <c r="E626" s="570" t="s">
        <v>25</v>
      </c>
      <c r="F626" s="570"/>
      <c r="G626" s="534">
        <f t="shared" si="102"/>
        <v>5</v>
      </c>
      <c r="H626" s="536">
        <f t="shared" si="103"/>
        <v>5</v>
      </c>
      <c r="I626" s="536">
        <f t="shared" si="104"/>
        <v>0</v>
      </c>
      <c r="J626" s="536">
        <v>0</v>
      </c>
      <c r="K626" s="536">
        <v>0</v>
      </c>
      <c r="L626" s="536">
        <v>0</v>
      </c>
      <c r="M626" s="536">
        <v>0</v>
      </c>
      <c r="N626" s="536">
        <v>5</v>
      </c>
      <c r="O626" s="536">
        <v>0</v>
      </c>
      <c r="P626" s="536">
        <v>0</v>
      </c>
      <c r="Q626" s="536">
        <f t="shared" si="105"/>
        <v>0</v>
      </c>
      <c r="R626" s="536">
        <v>0</v>
      </c>
      <c r="S626" s="536">
        <v>0</v>
      </c>
      <c r="T626" s="535">
        <v>0</v>
      </c>
    </row>
    <row r="627" spans="1:20" ht="13.5" customHeight="1">
      <c r="A627" s="569"/>
      <c r="B627" s="569"/>
      <c r="C627" s="510"/>
      <c r="D627" s="510" t="s">
        <v>144</v>
      </c>
      <c r="E627" s="570" t="s">
        <v>6</v>
      </c>
      <c r="F627" s="570"/>
      <c r="G627" s="534">
        <f t="shared" si="102"/>
        <v>73939</v>
      </c>
      <c r="H627" s="536">
        <f t="shared" si="103"/>
        <v>73939</v>
      </c>
      <c r="I627" s="536">
        <f t="shared" si="104"/>
        <v>0</v>
      </c>
      <c r="J627" s="536">
        <v>0</v>
      </c>
      <c r="K627" s="536"/>
      <c r="L627" s="536">
        <v>0</v>
      </c>
      <c r="M627" s="536">
        <v>0</v>
      </c>
      <c r="N627" s="536">
        <v>73939</v>
      </c>
      <c r="O627" s="536">
        <v>0</v>
      </c>
      <c r="P627" s="536">
        <v>0</v>
      </c>
      <c r="Q627" s="536">
        <f t="shared" si="105"/>
        <v>0</v>
      </c>
      <c r="R627" s="536">
        <v>0</v>
      </c>
      <c r="S627" s="536">
        <v>0</v>
      </c>
      <c r="T627" s="535">
        <v>0</v>
      </c>
    </row>
    <row r="628" spans="1:20" ht="13.5" customHeight="1">
      <c r="A628" s="569"/>
      <c r="B628" s="569"/>
      <c r="C628" s="510"/>
      <c r="D628" s="510" t="s">
        <v>145</v>
      </c>
      <c r="E628" s="570" t="s">
        <v>6</v>
      </c>
      <c r="F628" s="570"/>
      <c r="G628" s="534">
        <f t="shared" si="102"/>
        <v>674</v>
      </c>
      <c r="H628" s="536">
        <f t="shared" si="103"/>
        <v>674</v>
      </c>
      <c r="I628" s="536">
        <f t="shared" si="104"/>
        <v>0</v>
      </c>
      <c r="J628" s="536">
        <v>0</v>
      </c>
      <c r="K628" s="536"/>
      <c r="L628" s="536">
        <v>0</v>
      </c>
      <c r="M628" s="536">
        <v>0</v>
      </c>
      <c r="N628" s="536">
        <v>674</v>
      </c>
      <c r="O628" s="536">
        <v>0</v>
      </c>
      <c r="P628" s="536">
        <v>0</v>
      </c>
      <c r="Q628" s="536">
        <f t="shared" si="105"/>
        <v>0</v>
      </c>
      <c r="R628" s="536">
        <v>0</v>
      </c>
      <c r="S628" s="536">
        <v>0</v>
      </c>
      <c r="T628" s="535">
        <v>0</v>
      </c>
    </row>
    <row r="629" spans="1:20" ht="33.75" customHeight="1">
      <c r="A629" s="569"/>
      <c r="B629" s="569"/>
      <c r="C629" s="510"/>
      <c r="D629" s="510" t="s">
        <v>171</v>
      </c>
      <c r="E629" s="570" t="s">
        <v>35</v>
      </c>
      <c r="F629" s="570"/>
      <c r="G629" s="534">
        <f>SUM(H629,Q629)</f>
        <v>243</v>
      </c>
      <c r="H629" s="536">
        <f>SUM(I629,L629:P629)</f>
        <v>243</v>
      </c>
      <c r="I629" s="536">
        <f>SUM(J629:K629)</f>
        <v>0</v>
      </c>
      <c r="J629" s="536">
        <v>0</v>
      </c>
      <c r="K629" s="536"/>
      <c r="L629" s="536">
        <v>0</v>
      </c>
      <c r="M629" s="536">
        <v>0</v>
      </c>
      <c r="N629" s="536">
        <v>243</v>
      </c>
      <c r="O629" s="536">
        <v>0</v>
      </c>
      <c r="P629" s="536">
        <v>0</v>
      </c>
      <c r="Q629" s="536">
        <f>SUM(R629,T629)</f>
        <v>0</v>
      </c>
      <c r="R629" s="536">
        <v>0</v>
      </c>
      <c r="S629" s="536">
        <v>0</v>
      </c>
      <c r="T629" s="535">
        <v>0</v>
      </c>
    </row>
    <row r="630" spans="1:20" ht="33.75" customHeight="1">
      <c r="A630" s="569"/>
      <c r="B630" s="569"/>
      <c r="C630" s="510"/>
      <c r="D630" s="510" t="s">
        <v>172</v>
      </c>
      <c r="E630" s="570" t="s">
        <v>35</v>
      </c>
      <c r="F630" s="570"/>
      <c r="G630" s="534">
        <f>SUM(H630,Q630)</f>
        <v>8</v>
      </c>
      <c r="H630" s="536">
        <f>SUM(I630,L630:P630)</f>
        <v>8</v>
      </c>
      <c r="I630" s="536">
        <f>SUM(J630:K630)</f>
        <v>0</v>
      </c>
      <c r="J630" s="536">
        <v>0</v>
      </c>
      <c r="K630" s="536"/>
      <c r="L630" s="536">
        <v>0</v>
      </c>
      <c r="M630" s="536">
        <v>0</v>
      </c>
      <c r="N630" s="536">
        <v>8</v>
      </c>
      <c r="O630" s="536">
        <v>0</v>
      </c>
      <c r="P630" s="536">
        <v>0</v>
      </c>
      <c r="Q630" s="536">
        <f>SUM(R630,T630)</f>
        <v>0</v>
      </c>
      <c r="R630" s="536">
        <v>0</v>
      </c>
      <c r="S630" s="536">
        <v>0</v>
      </c>
      <c r="T630" s="535">
        <v>0</v>
      </c>
    </row>
    <row r="631" spans="1:20" ht="24" customHeight="1">
      <c r="A631" s="569"/>
      <c r="B631" s="569"/>
      <c r="C631" s="510"/>
      <c r="D631" s="510" t="s">
        <v>126</v>
      </c>
      <c r="E631" s="570" t="s">
        <v>18</v>
      </c>
      <c r="F631" s="570"/>
      <c r="G631" s="534">
        <f t="shared" si="102"/>
        <v>5409</v>
      </c>
      <c r="H631" s="536">
        <f t="shared" si="103"/>
        <v>5409</v>
      </c>
      <c r="I631" s="536">
        <f t="shared" si="104"/>
        <v>0</v>
      </c>
      <c r="J631" s="536">
        <v>0</v>
      </c>
      <c r="K631" s="536">
        <v>0</v>
      </c>
      <c r="L631" s="536">
        <v>0</v>
      </c>
      <c r="M631" s="536">
        <v>0</v>
      </c>
      <c r="N631" s="536">
        <v>5409</v>
      </c>
      <c r="O631" s="536">
        <v>0</v>
      </c>
      <c r="P631" s="536">
        <v>0</v>
      </c>
      <c r="Q631" s="536">
        <f t="shared" si="105"/>
        <v>0</v>
      </c>
      <c r="R631" s="536">
        <v>0</v>
      </c>
      <c r="S631" s="536">
        <v>0</v>
      </c>
      <c r="T631" s="535">
        <v>0</v>
      </c>
    </row>
    <row r="632" spans="1:20" ht="32.25" customHeight="1">
      <c r="A632" s="569"/>
      <c r="B632" s="569"/>
      <c r="C632" s="510"/>
      <c r="D632" s="510" t="s">
        <v>146</v>
      </c>
      <c r="E632" s="570" t="s">
        <v>57</v>
      </c>
      <c r="F632" s="570"/>
      <c r="G632" s="534">
        <f t="shared" si="102"/>
        <v>2459</v>
      </c>
      <c r="H632" s="536">
        <f t="shared" si="103"/>
        <v>2459</v>
      </c>
      <c r="I632" s="536">
        <f t="shared" si="104"/>
        <v>0</v>
      </c>
      <c r="J632" s="536">
        <v>0</v>
      </c>
      <c r="K632" s="536"/>
      <c r="L632" s="536">
        <v>0</v>
      </c>
      <c r="M632" s="536">
        <v>0</v>
      </c>
      <c r="N632" s="536">
        <v>2459</v>
      </c>
      <c r="O632" s="536">
        <v>0</v>
      </c>
      <c r="P632" s="536">
        <v>0</v>
      </c>
      <c r="Q632" s="536">
        <f t="shared" si="105"/>
        <v>0</v>
      </c>
      <c r="R632" s="536">
        <v>0</v>
      </c>
      <c r="S632" s="536">
        <v>0</v>
      </c>
      <c r="T632" s="535">
        <v>0</v>
      </c>
    </row>
    <row r="633" spans="1:20" ht="37.5" customHeight="1">
      <c r="A633" s="569"/>
      <c r="B633" s="569"/>
      <c r="C633" s="510"/>
      <c r="D633" s="510" t="s">
        <v>147</v>
      </c>
      <c r="E633" s="570" t="s">
        <v>57</v>
      </c>
      <c r="F633" s="570"/>
      <c r="G633" s="534">
        <f t="shared" si="102"/>
        <v>21</v>
      </c>
      <c r="H633" s="536">
        <f t="shared" si="103"/>
        <v>21</v>
      </c>
      <c r="I633" s="536">
        <f t="shared" si="104"/>
        <v>0</v>
      </c>
      <c r="J633" s="536">
        <v>0</v>
      </c>
      <c r="K633" s="536"/>
      <c r="L633" s="536">
        <v>0</v>
      </c>
      <c r="M633" s="536">
        <v>0</v>
      </c>
      <c r="N633" s="536">
        <v>21</v>
      </c>
      <c r="O633" s="536">
        <v>0</v>
      </c>
      <c r="P633" s="536">
        <v>0</v>
      </c>
      <c r="Q633" s="536">
        <f t="shared" si="105"/>
        <v>0</v>
      </c>
      <c r="R633" s="536">
        <v>0</v>
      </c>
      <c r="S633" s="536">
        <v>0</v>
      </c>
      <c r="T633" s="535">
        <v>0</v>
      </c>
    </row>
    <row r="634" spans="1:20" ht="21" customHeight="1">
      <c r="A634" s="584" t="s">
        <v>603</v>
      </c>
      <c r="B634" s="584"/>
      <c r="C634" s="539"/>
      <c r="D634" s="539"/>
      <c r="E634" s="571" t="s">
        <v>604</v>
      </c>
      <c r="F634" s="571"/>
      <c r="G634" s="542">
        <f>SUM(G635,G648,G669,G688,G699,G702)</f>
        <v>7343237</v>
      </c>
      <c r="H634" s="542">
        <f>SUM(H635,H648,H669,H688,H699,H702)</f>
        <v>7343237</v>
      </c>
      <c r="I634" s="542">
        <f>SUM(I635,I648,I669,I688,I699,I702)</f>
        <v>7326907</v>
      </c>
      <c r="J634" s="542">
        <f>SUM(J635,J648,J669,J688,J699,J702)</f>
        <v>6691018</v>
      </c>
      <c r="K634" s="542">
        <f aca="true" t="shared" si="106" ref="K634:T634">SUM(K635,K648,K669,K688,K699,K702)</f>
        <v>635889</v>
      </c>
      <c r="L634" s="542">
        <f t="shared" si="106"/>
        <v>0</v>
      </c>
      <c r="M634" s="542">
        <f t="shared" si="106"/>
        <v>16330</v>
      </c>
      <c r="N634" s="542">
        <f t="shared" si="106"/>
        <v>0</v>
      </c>
      <c r="O634" s="542">
        <f t="shared" si="106"/>
        <v>0</v>
      </c>
      <c r="P634" s="542">
        <f t="shared" si="106"/>
        <v>0</v>
      </c>
      <c r="Q634" s="542">
        <f t="shared" si="106"/>
        <v>0</v>
      </c>
      <c r="R634" s="542">
        <f t="shared" si="106"/>
        <v>0</v>
      </c>
      <c r="S634" s="542">
        <f t="shared" si="106"/>
        <v>0</v>
      </c>
      <c r="T634" s="541">
        <f t="shared" si="106"/>
        <v>0</v>
      </c>
    </row>
    <row r="635" spans="1:20" ht="22.5" customHeight="1">
      <c r="A635" s="584"/>
      <c r="B635" s="584"/>
      <c r="C635" s="539" t="s">
        <v>605</v>
      </c>
      <c r="D635" s="539"/>
      <c r="E635" s="571" t="s">
        <v>606</v>
      </c>
      <c r="F635" s="571"/>
      <c r="G635" s="542">
        <f>SUM(G636:G647)</f>
        <v>3731426</v>
      </c>
      <c r="H635" s="542">
        <f>SUM(H636:H647)</f>
        <v>3731426</v>
      </c>
      <c r="I635" s="542">
        <f>SUM(I636:I647)</f>
        <v>3727426</v>
      </c>
      <c r="J635" s="542">
        <f>SUM(J636:J647)</f>
        <v>3579470</v>
      </c>
      <c r="K635" s="542">
        <f aca="true" t="shared" si="107" ref="K635:T635">SUM(K636:K647)</f>
        <v>147956</v>
      </c>
      <c r="L635" s="542">
        <f t="shared" si="107"/>
        <v>0</v>
      </c>
      <c r="M635" s="542">
        <f t="shared" si="107"/>
        <v>4000</v>
      </c>
      <c r="N635" s="542">
        <f t="shared" si="107"/>
        <v>0</v>
      </c>
      <c r="O635" s="542">
        <f t="shared" si="107"/>
        <v>0</v>
      </c>
      <c r="P635" s="542">
        <f t="shared" si="107"/>
        <v>0</v>
      </c>
      <c r="Q635" s="542">
        <f t="shared" si="107"/>
        <v>0</v>
      </c>
      <c r="R635" s="542">
        <f t="shared" si="107"/>
        <v>0</v>
      </c>
      <c r="S635" s="542">
        <f t="shared" si="107"/>
        <v>0</v>
      </c>
      <c r="T635" s="541">
        <f t="shared" si="107"/>
        <v>0</v>
      </c>
    </row>
    <row r="636" spans="1:20" ht="21.75" customHeight="1">
      <c r="A636" s="569"/>
      <c r="B636" s="569"/>
      <c r="C636" s="510"/>
      <c r="D636" s="510" t="s">
        <v>7</v>
      </c>
      <c r="E636" s="570" t="s">
        <v>8</v>
      </c>
      <c r="F636" s="570"/>
      <c r="G636" s="534">
        <f aca="true" t="shared" si="108" ref="G636:G697">SUM(H636,Q636)</f>
        <v>4000</v>
      </c>
      <c r="H636" s="536">
        <f aca="true" t="shared" si="109" ref="H636:H697">SUM(I636,L636:P636)</f>
        <v>4000</v>
      </c>
      <c r="I636" s="536">
        <f aca="true" t="shared" si="110" ref="I636:I697">SUM(J636:K636)</f>
        <v>0</v>
      </c>
      <c r="J636" s="536">
        <v>0</v>
      </c>
      <c r="K636" s="536">
        <v>0</v>
      </c>
      <c r="L636" s="536">
        <v>0</v>
      </c>
      <c r="M636" s="536">
        <v>4000</v>
      </c>
      <c r="N636" s="536">
        <v>0</v>
      </c>
      <c r="O636" s="536">
        <v>0</v>
      </c>
      <c r="P636" s="536">
        <v>0</v>
      </c>
      <c r="Q636" s="536">
        <f aca="true" t="shared" si="111" ref="Q636:Q697">SUM(R636,T636)</f>
        <v>0</v>
      </c>
      <c r="R636" s="536">
        <v>0</v>
      </c>
      <c r="S636" s="536">
        <v>0</v>
      </c>
      <c r="T636" s="535">
        <v>0</v>
      </c>
    </row>
    <row r="637" spans="1:20" ht="21" customHeight="1">
      <c r="A637" s="569"/>
      <c r="B637" s="569"/>
      <c r="C637" s="510"/>
      <c r="D637" s="510" t="s">
        <v>9</v>
      </c>
      <c r="E637" s="570" t="s">
        <v>10</v>
      </c>
      <c r="F637" s="570"/>
      <c r="G637" s="534">
        <f t="shared" si="108"/>
        <v>2864969</v>
      </c>
      <c r="H637" s="536">
        <f t="shared" si="109"/>
        <v>2864969</v>
      </c>
      <c r="I637" s="536">
        <f t="shared" si="110"/>
        <v>2864969</v>
      </c>
      <c r="J637" s="536">
        <v>2864969</v>
      </c>
      <c r="K637" s="536">
        <v>0</v>
      </c>
      <c r="L637" s="536">
        <v>0</v>
      </c>
      <c r="M637" s="536">
        <v>0</v>
      </c>
      <c r="N637" s="536">
        <v>0</v>
      </c>
      <c r="O637" s="536">
        <v>0</v>
      </c>
      <c r="P637" s="536">
        <v>0</v>
      </c>
      <c r="Q637" s="536">
        <f t="shared" si="111"/>
        <v>0</v>
      </c>
      <c r="R637" s="536">
        <v>0</v>
      </c>
      <c r="S637" s="536">
        <v>0</v>
      </c>
      <c r="T637" s="535">
        <v>0</v>
      </c>
    </row>
    <row r="638" spans="1:20" ht="21" customHeight="1">
      <c r="A638" s="569"/>
      <c r="B638" s="569"/>
      <c r="C638" s="510"/>
      <c r="D638" s="510" t="s">
        <v>11</v>
      </c>
      <c r="E638" s="570" t="s">
        <v>12</v>
      </c>
      <c r="F638" s="570"/>
      <c r="G638" s="534">
        <f t="shared" si="108"/>
        <v>184047</v>
      </c>
      <c r="H638" s="536">
        <f t="shared" si="109"/>
        <v>184047</v>
      </c>
      <c r="I638" s="536">
        <f t="shared" si="110"/>
        <v>184047</v>
      </c>
      <c r="J638" s="536">
        <v>184047</v>
      </c>
      <c r="K638" s="536">
        <v>0</v>
      </c>
      <c r="L638" s="536">
        <v>0</v>
      </c>
      <c r="M638" s="536">
        <v>0</v>
      </c>
      <c r="N638" s="536">
        <v>0</v>
      </c>
      <c r="O638" s="536">
        <v>0</v>
      </c>
      <c r="P638" s="536">
        <v>0</v>
      </c>
      <c r="Q638" s="536">
        <f t="shared" si="111"/>
        <v>0</v>
      </c>
      <c r="R638" s="536">
        <v>0</v>
      </c>
      <c r="S638" s="536">
        <v>0</v>
      </c>
      <c r="T638" s="535">
        <v>0</v>
      </c>
    </row>
    <row r="639" spans="1:20" ht="21" customHeight="1">
      <c r="A639" s="569"/>
      <c r="B639" s="569"/>
      <c r="C639" s="510"/>
      <c r="D639" s="510" t="s">
        <v>13</v>
      </c>
      <c r="E639" s="570" t="s">
        <v>14</v>
      </c>
      <c r="F639" s="570"/>
      <c r="G639" s="534">
        <f t="shared" si="108"/>
        <v>456954</v>
      </c>
      <c r="H639" s="536">
        <f t="shared" si="109"/>
        <v>456954</v>
      </c>
      <c r="I639" s="536">
        <f t="shared" si="110"/>
        <v>456954</v>
      </c>
      <c r="J639" s="536">
        <v>456954</v>
      </c>
      <c r="K639" s="536">
        <v>0</v>
      </c>
      <c r="L639" s="536">
        <v>0</v>
      </c>
      <c r="M639" s="536">
        <v>0</v>
      </c>
      <c r="N639" s="536">
        <v>0</v>
      </c>
      <c r="O639" s="536">
        <v>0</v>
      </c>
      <c r="P639" s="536">
        <v>0</v>
      </c>
      <c r="Q639" s="536">
        <f t="shared" si="111"/>
        <v>0</v>
      </c>
      <c r="R639" s="536">
        <v>0</v>
      </c>
      <c r="S639" s="536">
        <v>0</v>
      </c>
      <c r="T639" s="535">
        <v>0</v>
      </c>
    </row>
    <row r="640" spans="1:20" ht="13.5" customHeight="1">
      <c r="A640" s="569"/>
      <c r="B640" s="569"/>
      <c r="C640" s="510"/>
      <c r="D640" s="510" t="s">
        <v>15</v>
      </c>
      <c r="E640" s="570" t="s">
        <v>16</v>
      </c>
      <c r="F640" s="570"/>
      <c r="G640" s="534">
        <f t="shared" si="108"/>
        <v>71000</v>
      </c>
      <c r="H640" s="536">
        <f t="shared" si="109"/>
        <v>71000</v>
      </c>
      <c r="I640" s="536">
        <f t="shared" si="110"/>
        <v>71000</v>
      </c>
      <c r="J640" s="536">
        <v>71000</v>
      </c>
      <c r="K640" s="536">
        <v>0</v>
      </c>
      <c r="L640" s="536">
        <v>0</v>
      </c>
      <c r="M640" s="536">
        <v>0</v>
      </c>
      <c r="N640" s="536">
        <v>0</v>
      </c>
      <c r="O640" s="536">
        <v>0</v>
      </c>
      <c r="P640" s="536">
        <v>0</v>
      </c>
      <c r="Q640" s="536">
        <f t="shared" si="111"/>
        <v>0</v>
      </c>
      <c r="R640" s="536">
        <v>0</v>
      </c>
      <c r="S640" s="536">
        <v>0</v>
      </c>
      <c r="T640" s="535">
        <v>0</v>
      </c>
    </row>
    <row r="641" spans="1:20" ht="13.5" customHeight="1">
      <c r="A641" s="569"/>
      <c r="B641" s="569"/>
      <c r="C641" s="510"/>
      <c r="D641" s="510" t="s">
        <v>20</v>
      </c>
      <c r="E641" s="570" t="s">
        <v>21</v>
      </c>
      <c r="F641" s="570"/>
      <c r="G641" s="534">
        <f t="shared" si="108"/>
        <v>2500</v>
      </c>
      <c r="H641" s="536">
        <f t="shared" si="109"/>
        <v>2500</v>
      </c>
      <c r="I641" s="536">
        <f t="shared" si="110"/>
        <v>2500</v>
      </c>
      <c r="J641" s="536">
        <v>2500</v>
      </c>
      <c r="K641" s="536">
        <v>0</v>
      </c>
      <c r="L641" s="536">
        <v>0</v>
      </c>
      <c r="M641" s="536">
        <v>0</v>
      </c>
      <c r="N641" s="536">
        <v>0</v>
      </c>
      <c r="O641" s="536">
        <v>0</v>
      </c>
      <c r="P641" s="536">
        <v>0</v>
      </c>
      <c r="Q641" s="536">
        <f t="shared" si="111"/>
        <v>0</v>
      </c>
      <c r="R641" s="536">
        <v>0</v>
      </c>
      <c r="S641" s="536">
        <v>0</v>
      </c>
      <c r="T641" s="535">
        <v>0</v>
      </c>
    </row>
    <row r="642" spans="1:20" ht="13.5" customHeight="1">
      <c r="A642" s="569"/>
      <c r="B642" s="569"/>
      <c r="C642" s="510"/>
      <c r="D642" s="510" t="s">
        <v>26</v>
      </c>
      <c r="E642" s="570" t="s">
        <v>27</v>
      </c>
      <c r="F642" s="570"/>
      <c r="G642" s="534">
        <f t="shared" si="108"/>
        <v>1000</v>
      </c>
      <c r="H642" s="536">
        <f t="shared" si="109"/>
        <v>1000</v>
      </c>
      <c r="I642" s="536">
        <f t="shared" si="110"/>
        <v>1000</v>
      </c>
      <c r="J642" s="536">
        <v>0</v>
      </c>
      <c r="K642" s="536">
        <v>1000</v>
      </c>
      <c r="L642" s="536">
        <v>0</v>
      </c>
      <c r="M642" s="536">
        <v>0</v>
      </c>
      <c r="N642" s="536">
        <v>0</v>
      </c>
      <c r="O642" s="536">
        <v>0</v>
      </c>
      <c r="P642" s="536">
        <v>0</v>
      </c>
      <c r="Q642" s="536">
        <f t="shared" si="111"/>
        <v>0</v>
      </c>
      <c r="R642" s="536">
        <v>0</v>
      </c>
      <c r="S642" s="536">
        <v>0</v>
      </c>
      <c r="T642" s="535">
        <v>0</v>
      </c>
    </row>
    <row r="643" spans="1:20" ht="13.5" customHeight="1">
      <c r="A643" s="569"/>
      <c r="B643" s="569"/>
      <c r="C643" s="510"/>
      <c r="D643" s="510" t="s">
        <v>28</v>
      </c>
      <c r="E643" s="570" t="s">
        <v>29</v>
      </c>
      <c r="F643" s="570"/>
      <c r="G643" s="534">
        <f t="shared" si="108"/>
        <v>1650</v>
      </c>
      <c r="H643" s="536">
        <f t="shared" si="109"/>
        <v>1650</v>
      </c>
      <c r="I643" s="536">
        <f t="shared" si="110"/>
        <v>1650</v>
      </c>
      <c r="J643" s="536">
        <v>0</v>
      </c>
      <c r="K643" s="536">
        <v>1650</v>
      </c>
      <c r="L643" s="536">
        <v>0</v>
      </c>
      <c r="M643" s="536">
        <v>0</v>
      </c>
      <c r="N643" s="536">
        <v>0</v>
      </c>
      <c r="O643" s="536">
        <v>0</v>
      </c>
      <c r="P643" s="536">
        <v>0</v>
      </c>
      <c r="Q643" s="536">
        <f t="shared" si="111"/>
        <v>0</v>
      </c>
      <c r="R643" s="536">
        <v>0</v>
      </c>
      <c r="S643" s="536">
        <v>0</v>
      </c>
      <c r="T643" s="535">
        <v>0</v>
      </c>
    </row>
    <row r="644" spans="1:20" ht="21" customHeight="1">
      <c r="A644" s="569"/>
      <c r="B644" s="569"/>
      <c r="C644" s="510"/>
      <c r="D644" s="510" t="s">
        <v>30</v>
      </c>
      <c r="E644" s="570" t="s">
        <v>31</v>
      </c>
      <c r="F644" s="570"/>
      <c r="G644" s="534">
        <f t="shared" si="108"/>
        <v>350</v>
      </c>
      <c r="H644" s="536">
        <f t="shared" si="109"/>
        <v>350</v>
      </c>
      <c r="I644" s="536">
        <f t="shared" si="110"/>
        <v>350</v>
      </c>
      <c r="J644" s="536">
        <v>0</v>
      </c>
      <c r="K644" s="536">
        <v>350</v>
      </c>
      <c r="L644" s="536">
        <v>0</v>
      </c>
      <c r="M644" s="536">
        <v>0</v>
      </c>
      <c r="N644" s="536">
        <v>0</v>
      </c>
      <c r="O644" s="536">
        <v>0</v>
      </c>
      <c r="P644" s="536">
        <v>0</v>
      </c>
      <c r="Q644" s="536">
        <f t="shared" si="111"/>
        <v>0</v>
      </c>
      <c r="R644" s="536">
        <v>0</v>
      </c>
      <c r="S644" s="536">
        <v>0</v>
      </c>
      <c r="T644" s="535">
        <v>0</v>
      </c>
    </row>
    <row r="645" spans="1:20" ht="13.5" customHeight="1">
      <c r="A645" s="569"/>
      <c r="B645" s="569"/>
      <c r="C645" s="510"/>
      <c r="D645" s="510" t="s">
        <v>38</v>
      </c>
      <c r="E645" s="570" t="s">
        <v>39</v>
      </c>
      <c r="F645" s="570"/>
      <c r="G645" s="534">
        <f t="shared" si="108"/>
        <v>200</v>
      </c>
      <c r="H645" s="536">
        <f t="shared" si="109"/>
        <v>200</v>
      </c>
      <c r="I645" s="536">
        <f t="shared" si="110"/>
        <v>200</v>
      </c>
      <c r="J645" s="536">
        <v>0</v>
      </c>
      <c r="K645" s="536">
        <v>200</v>
      </c>
      <c r="L645" s="536">
        <v>0</v>
      </c>
      <c r="M645" s="536">
        <v>0</v>
      </c>
      <c r="N645" s="536">
        <v>0</v>
      </c>
      <c r="O645" s="536">
        <v>0</v>
      </c>
      <c r="P645" s="536">
        <v>0</v>
      </c>
      <c r="Q645" s="536">
        <f t="shared" si="111"/>
        <v>0</v>
      </c>
      <c r="R645" s="536">
        <v>0</v>
      </c>
      <c r="S645" s="536">
        <v>0</v>
      </c>
      <c r="T645" s="535">
        <v>0</v>
      </c>
    </row>
    <row r="646" spans="1:20" ht="20.25" customHeight="1">
      <c r="A646" s="569"/>
      <c r="B646" s="569"/>
      <c r="C646" s="510"/>
      <c r="D646" s="510" t="s">
        <v>17</v>
      </c>
      <c r="E646" s="570" t="s">
        <v>18</v>
      </c>
      <c r="F646" s="570"/>
      <c r="G646" s="534">
        <f t="shared" si="108"/>
        <v>141746</v>
      </c>
      <c r="H646" s="536">
        <f t="shared" si="109"/>
        <v>141746</v>
      </c>
      <c r="I646" s="536">
        <f t="shared" si="110"/>
        <v>141746</v>
      </c>
      <c r="J646" s="536">
        <v>0</v>
      </c>
      <c r="K646" s="536">
        <v>141746</v>
      </c>
      <c r="L646" s="536">
        <v>0</v>
      </c>
      <c r="M646" s="536">
        <v>0</v>
      </c>
      <c r="N646" s="536">
        <v>0</v>
      </c>
      <c r="O646" s="536">
        <v>0</v>
      </c>
      <c r="P646" s="536">
        <v>0</v>
      </c>
      <c r="Q646" s="536">
        <f t="shared" si="111"/>
        <v>0</v>
      </c>
      <c r="R646" s="536">
        <v>0</v>
      </c>
      <c r="S646" s="536">
        <v>0</v>
      </c>
      <c r="T646" s="535">
        <v>0</v>
      </c>
    </row>
    <row r="647" spans="1:20" ht="23.25" customHeight="1">
      <c r="A647" s="569"/>
      <c r="B647" s="569"/>
      <c r="C647" s="510"/>
      <c r="D647" s="510" t="s">
        <v>52</v>
      </c>
      <c r="E647" s="570" t="s">
        <v>53</v>
      </c>
      <c r="F647" s="570"/>
      <c r="G647" s="534">
        <f t="shared" si="108"/>
        <v>3010</v>
      </c>
      <c r="H647" s="536">
        <f t="shared" si="109"/>
        <v>3010</v>
      </c>
      <c r="I647" s="536">
        <f t="shared" si="110"/>
        <v>3010</v>
      </c>
      <c r="J647" s="536">
        <v>0</v>
      </c>
      <c r="K647" s="536">
        <v>3010</v>
      </c>
      <c r="L647" s="536">
        <v>0</v>
      </c>
      <c r="M647" s="536">
        <v>0</v>
      </c>
      <c r="N647" s="536">
        <v>0</v>
      </c>
      <c r="O647" s="536">
        <v>0</v>
      </c>
      <c r="P647" s="536">
        <v>0</v>
      </c>
      <c r="Q647" s="536">
        <f t="shared" si="111"/>
        <v>0</v>
      </c>
      <c r="R647" s="536">
        <v>0</v>
      </c>
      <c r="S647" s="536">
        <v>0</v>
      </c>
      <c r="T647" s="535">
        <v>0</v>
      </c>
    </row>
    <row r="648" spans="1:20" ht="35.25" customHeight="1">
      <c r="A648" s="569"/>
      <c r="B648" s="569"/>
      <c r="C648" s="539" t="s">
        <v>607</v>
      </c>
      <c r="D648" s="539"/>
      <c r="E648" s="571" t="s">
        <v>127</v>
      </c>
      <c r="F648" s="571"/>
      <c r="G648" s="542">
        <f>SUM(G649:G668)</f>
        <v>1053111</v>
      </c>
      <c r="H648" s="542">
        <f>SUM(H649:H668)</f>
        <v>1053111</v>
      </c>
      <c r="I648" s="542">
        <f>SUM(I649:I668)</f>
        <v>1051111</v>
      </c>
      <c r="J648" s="542">
        <f>SUM(J649:J668)</f>
        <v>934548</v>
      </c>
      <c r="K648" s="542">
        <f aca="true" t="shared" si="112" ref="K648:T648">SUM(K649:K668)</f>
        <v>116563</v>
      </c>
      <c r="L648" s="542">
        <f t="shared" si="112"/>
        <v>0</v>
      </c>
      <c r="M648" s="542">
        <f t="shared" si="112"/>
        <v>2000</v>
      </c>
      <c r="N648" s="542">
        <f t="shared" si="112"/>
        <v>0</v>
      </c>
      <c r="O648" s="542">
        <f t="shared" si="112"/>
        <v>0</v>
      </c>
      <c r="P648" s="542">
        <f t="shared" si="112"/>
        <v>0</v>
      </c>
      <c r="Q648" s="542">
        <f t="shared" si="112"/>
        <v>0</v>
      </c>
      <c r="R648" s="542">
        <f t="shared" si="112"/>
        <v>0</v>
      </c>
      <c r="S648" s="542">
        <f t="shared" si="112"/>
        <v>0</v>
      </c>
      <c r="T648" s="541">
        <f t="shared" si="112"/>
        <v>0</v>
      </c>
    </row>
    <row r="649" spans="1:20" ht="24.75" customHeight="1">
      <c r="A649" s="569"/>
      <c r="B649" s="569"/>
      <c r="C649" s="510"/>
      <c r="D649" s="510" t="s">
        <v>7</v>
      </c>
      <c r="E649" s="570" t="s">
        <v>8</v>
      </c>
      <c r="F649" s="570"/>
      <c r="G649" s="534">
        <f t="shared" si="108"/>
        <v>2000</v>
      </c>
      <c r="H649" s="536">
        <f t="shared" si="109"/>
        <v>2000</v>
      </c>
      <c r="I649" s="536">
        <f t="shared" si="110"/>
        <v>0</v>
      </c>
      <c r="J649" s="536">
        <v>0</v>
      </c>
      <c r="K649" s="536">
        <v>0</v>
      </c>
      <c r="L649" s="536">
        <v>0</v>
      </c>
      <c r="M649" s="536">
        <v>2000</v>
      </c>
      <c r="N649" s="536">
        <v>0</v>
      </c>
      <c r="O649" s="536">
        <v>0</v>
      </c>
      <c r="P649" s="536">
        <v>0</v>
      </c>
      <c r="Q649" s="536">
        <f t="shared" si="111"/>
        <v>0</v>
      </c>
      <c r="R649" s="536">
        <v>0</v>
      </c>
      <c r="S649" s="536">
        <v>0</v>
      </c>
      <c r="T649" s="535">
        <v>0</v>
      </c>
    </row>
    <row r="650" spans="1:20" ht="21.75" customHeight="1">
      <c r="A650" s="569"/>
      <c r="B650" s="569"/>
      <c r="C650" s="510"/>
      <c r="D650" s="510" t="s">
        <v>9</v>
      </c>
      <c r="E650" s="570" t="s">
        <v>10</v>
      </c>
      <c r="F650" s="570"/>
      <c r="G650" s="534">
        <f t="shared" si="108"/>
        <v>740903</v>
      </c>
      <c r="H650" s="536">
        <f t="shared" si="109"/>
        <v>740903</v>
      </c>
      <c r="I650" s="536">
        <f t="shared" si="110"/>
        <v>740903</v>
      </c>
      <c r="J650" s="536">
        <v>740903</v>
      </c>
      <c r="K650" s="536">
        <v>0</v>
      </c>
      <c r="L650" s="536">
        <v>0</v>
      </c>
      <c r="M650" s="536">
        <v>0</v>
      </c>
      <c r="N650" s="536">
        <v>0</v>
      </c>
      <c r="O650" s="536">
        <v>0</v>
      </c>
      <c r="P650" s="536">
        <v>0</v>
      </c>
      <c r="Q650" s="536">
        <f t="shared" si="111"/>
        <v>0</v>
      </c>
      <c r="R650" s="536">
        <v>0</v>
      </c>
      <c r="S650" s="536">
        <v>0</v>
      </c>
      <c r="T650" s="535">
        <v>0</v>
      </c>
    </row>
    <row r="651" spans="1:20" ht="20.25" customHeight="1">
      <c r="A651" s="569"/>
      <c r="B651" s="569"/>
      <c r="C651" s="510"/>
      <c r="D651" s="510" t="s">
        <v>11</v>
      </c>
      <c r="E651" s="570" t="s">
        <v>12</v>
      </c>
      <c r="F651" s="570"/>
      <c r="G651" s="534">
        <f t="shared" si="108"/>
        <v>49440</v>
      </c>
      <c r="H651" s="536">
        <f t="shared" si="109"/>
        <v>49440</v>
      </c>
      <c r="I651" s="536">
        <f t="shared" si="110"/>
        <v>49440</v>
      </c>
      <c r="J651" s="536">
        <v>49440</v>
      </c>
      <c r="K651" s="536">
        <v>0</v>
      </c>
      <c r="L651" s="536">
        <v>0</v>
      </c>
      <c r="M651" s="536">
        <v>0</v>
      </c>
      <c r="N651" s="536">
        <v>0</v>
      </c>
      <c r="O651" s="536">
        <v>0</v>
      </c>
      <c r="P651" s="536">
        <v>0</v>
      </c>
      <c r="Q651" s="536">
        <f t="shared" si="111"/>
        <v>0</v>
      </c>
      <c r="R651" s="536">
        <v>0</v>
      </c>
      <c r="S651" s="536">
        <v>0</v>
      </c>
      <c r="T651" s="535">
        <v>0</v>
      </c>
    </row>
    <row r="652" spans="1:20" ht="21.75" customHeight="1">
      <c r="A652" s="569"/>
      <c r="B652" s="569"/>
      <c r="C652" s="510"/>
      <c r="D652" s="510" t="s">
        <v>13</v>
      </c>
      <c r="E652" s="570" t="s">
        <v>14</v>
      </c>
      <c r="F652" s="570"/>
      <c r="G652" s="534">
        <f t="shared" si="108"/>
        <v>120842</v>
      </c>
      <c r="H652" s="536">
        <f t="shared" si="109"/>
        <v>120842</v>
      </c>
      <c r="I652" s="536">
        <f t="shared" si="110"/>
        <v>120842</v>
      </c>
      <c r="J652" s="536">
        <v>120842</v>
      </c>
      <c r="K652" s="536">
        <v>0</v>
      </c>
      <c r="L652" s="536">
        <v>0</v>
      </c>
      <c r="M652" s="536">
        <v>0</v>
      </c>
      <c r="N652" s="536">
        <v>0</v>
      </c>
      <c r="O652" s="536">
        <v>0</v>
      </c>
      <c r="P652" s="536">
        <v>0</v>
      </c>
      <c r="Q652" s="536">
        <f t="shared" si="111"/>
        <v>0</v>
      </c>
      <c r="R652" s="536">
        <v>0</v>
      </c>
      <c r="S652" s="536">
        <v>0</v>
      </c>
      <c r="T652" s="535">
        <v>0</v>
      </c>
    </row>
    <row r="653" spans="1:20" ht="13.5" customHeight="1">
      <c r="A653" s="569"/>
      <c r="B653" s="569"/>
      <c r="C653" s="510"/>
      <c r="D653" s="510" t="s">
        <v>15</v>
      </c>
      <c r="E653" s="570" t="s">
        <v>16</v>
      </c>
      <c r="F653" s="570"/>
      <c r="G653" s="534">
        <f t="shared" si="108"/>
        <v>19363</v>
      </c>
      <c r="H653" s="536">
        <f t="shared" si="109"/>
        <v>19363</v>
      </c>
      <c r="I653" s="536">
        <f t="shared" si="110"/>
        <v>19363</v>
      </c>
      <c r="J653" s="536">
        <v>19363</v>
      </c>
      <c r="K653" s="536">
        <v>0</v>
      </c>
      <c r="L653" s="536">
        <v>0</v>
      </c>
      <c r="M653" s="536">
        <v>0</v>
      </c>
      <c r="N653" s="536">
        <v>0</v>
      </c>
      <c r="O653" s="536">
        <v>0</v>
      </c>
      <c r="P653" s="536">
        <v>0</v>
      </c>
      <c r="Q653" s="536">
        <f t="shared" si="111"/>
        <v>0</v>
      </c>
      <c r="R653" s="536">
        <v>0</v>
      </c>
      <c r="S653" s="536">
        <v>0</v>
      </c>
      <c r="T653" s="535">
        <v>0</v>
      </c>
    </row>
    <row r="654" spans="1:20" ht="13.5" customHeight="1">
      <c r="A654" s="569"/>
      <c r="B654" s="569"/>
      <c r="C654" s="510"/>
      <c r="D654" s="510" t="s">
        <v>20</v>
      </c>
      <c r="E654" s="570" t="s">
        <v>21</v>
      </c>
      <c r="F654" s="570"/>
      <c r="G654" s="534">
        <f t="shared" si="108"/>
        <v>4000</v>
      </c>
      <c r="H654" s="536">
        <f t="shared" si="109"/>
        <v>4000</v>
      </c>
      <c r="I654" s="536">
        <f t="shared" si="110"/>
        <v>4000</v>
      </c>
      <c r="J654" s="536">
        <v>4000</v>
      </c>
      <c r="K654" s="536">
        <v>0</v>
      </c>
      <c r="L654" s="536">
        <v>0</v>
      </c>
      <c r="M654" s="536">
        <v>0</v>
      </c>
      <c r="N654" s="536">
        <v>0</v>
      </c>
      <c r="O654" s="536">
        <v>0</v>
      </c>
      <c r="P654" s="536">
        <v>0</v>
      </c>
      <c r="Q654" s="536">
        <f t="shared" si="111"/>
        <v>0</v>
      </c>
      <c r="R654" s="536">
        <v>0</v>
      </c>
      <c r="S654" s="536">
        <v>0</v>
      </c>
      <c r="T654" s="535">
        <v>0</v>
      </c>
    </row>
    <row r="655" spans="1:20" ht="13.5" customHeight="1">
      <c r="A655" s="569"/>
      <c r="B655" s="569"/>
      <c r="C655" s="510"/>
      <c r="D655" s="510" t="s">
        <v>22</v>
      </c>
      <c r="E655" s="570" t="s">
        <v>23</v>
      </c>
      <c r="F655" s="570"/>
      <c r="G655" s="534">
        <f t="shared" si="108"/>
        <v>20000</v>
      </c>
      <c r="H655" s="536">
        <f t="shared" si="109"/>
        <v>20000</v>
      </c>
      <c r="I655" s="536">
        <f t="shared" si="110"/>
        <v>20000</v>
      </c>
      <c r="J655" s="536">
        <v>0</v>
      </c>
      <c r="K655" s="536">
        <v>20000</v>
      </c>
      <c r="L655" s="536">
        <v>0</v>
      </c>
      <c r="M655" s="536">
        <v>0</v>
      </c>
      <c r="N655" s="536">
        <v>0</v>
      </c>
      <c r="O655" s="536">
        <v>0</v>
      </c>
      <c r="P655" s="536">
        <v>0</v>
      </c>
      <c r="Q655" s="536">
        <f t="shared" si="111"/>
        <v>0</v>
      </c>
      <c r="R655" s="536">
        <v>0</v>
      </c>
      <c r="S655" s="536">
        <v>0</v>
      </c>
      <c r="T655" s="535">
        <v>0</v>
      </c>
    </row>
    <row r="656" spans="1:20" ht="23.25" customHeight="1">
      <c r="A656" s="569"/>
      <c r="B656" s="569"/>
      <c r="C656" s="510"/>
      <c r="D656" s="510" t="s">
        <v>107</v>
      </c>
      <c r="E656" s="570" t="s">
        <v>108</v>
      </c>
      <c r="F656" s="570"/>
      <c r="G656" s="534">
        <f t="shared" si="108"/>
        <v>8000</v>
      </c>
      <c r="H656" s="536">
        <f t="shared" si="109"/>
        <v>8000</v>
      </c>
      <c r="I656" s="536">
        <f t="shared" si="110"/>
        <v>8000</v>
      </c>
      <c r="J656" s="536">
        <v>0</v>
      </c>
      <c r="K656" s="536">
        <v>8000</v>
      </c>
      <c r="L656" s="536">
        <v>0</v>
      </c>
      <c r="M656" s="536">
        <v>0</v>
      </c>
      <c r="N656" s="536">
        <v>0</v>
      </c>
      <c r="O656" s="536">
        <v>0</v>
      </c>
      <c r="P656" s="536">
        <v>0</v>
      </c>
      <c r="Q656" s="536">
        <f t="shared" si="111"/>
        <v>0</v>
      </c>
      <c r="R656" s="536">
        <v>0</v>
      </c>
      <c r="S656" s="536">
        <v>0</v>
      </c>
      <c r="T656" s="535">
        <v>0</v>
      </c>
    </row>
    <row r="657" spans="1:20" ht="17.25" customHeight="1">
      <c r="A657" s="569"/>
      <c r="B657" s="569"/>
      <c r="C657" s="510"/>
      <c r="D657" s="510" t="s">
        <v>24</v>
      </c>
      <c r="E657" s="570" t="s">
        <v>25</v>
      </c>
      <c r="F657" s="570"/>
      <c r="G657" s="534">
        <f t="shared" si="108"/>
        <v>9000</v>
      </c>
      <c r="H657" s="536">
        <f t="shared" si="109"/>
        <v>9000</v>
      </c>
      <c r="I657" s="536">
        <f t="shared" si="110"/>
        <v>9000</v>
      </c>
      <c r="J657" s="536">
        <v>0</v>
      </c>
      <c r="K657" s="536">
        <v>9000</v>
      </c>
      <c r="L657" s="536">
        <v>0</v>
      </c>
      <c r="M657" s="536">
        <v>0</v>
      </c>
      <c r="N657" s="536">
        <v>0</v>
      </c>
      <c r="O657" s="536">
        <v>0</v>
      </c>
      <c r="P657" s="536">
        <v>0</v>
      </c>
      <c r="Q657" s="536">
        <f t="shared" si="111"/>
        <v>0</v>
      </c>
      <c r="R657" s="536">
        <v>0</v>
      </c>
      <c r="S657" s="536">
        <v>0</v>
      </c>
      <c r="T657" s="535">
        <v>0</v>
      </c>
    </row>
    <row r="658" spans="1:20" ht="13.5" customHeight="1">
      <c r="A658" s="569"/>
      <c r="B658" s="569"/>
      <c r="C658" s="510"/>
      <c r="D658" s="510" t="s">
        <v>26</v>
      </c>
      <c r="E658" s="570" t="s">
        <v>27</v>
      </c>
      <c r="F658" s="570"/>
      <c r="G658" s="534">
        <f t="shared" si="108"/>
        <v>6000</v>
      </c>
      <c r="H658" s="536">
        <f t="shared" si="109"/>
        <v>6000</v>
      </c>
      <c r="I658" s="536">
        <f t="shared" si="110"/>
        <v>6000</v>
      </c>
      <c r="J658" s="536">
        <v>0</v>
      </c>
      <c r="K658" s="536">
        <v>6000</v>
      </c>
      <c r="L658" s="536">
        <v>0</v>
      </c>
      <c r="M658" s="536">
        <v>0</v>
      </c>
      <c r="N658" s="536">
        <v>0</v>
      </c>
      <c r="O658" s="536">
        <v>0</v>
      </c>
      <c r="P658" s="536">
        <v>0</v>
      </c>
      <c r="Q658" s="536">
        <f t="shared" si="111"/>
        <v>0</v>
      </c>
      <c r="R658" s="536">
        <v>0</v>
      </c>
      <c r="S658" s="536">
        <v>0</v>
      </c>
      <c r="T658" s="535">
        <v>0</v>
      </c>
    </row>
    <row r="659" spans="1:20" ht="13.5" customHeight="1">
      <c r="A659" s="569"/>
      <c r="B659" s="569"/>
      <c r="C659" s="510"/>
      <c r="D659" s="510" t="s">
        <v>28</v>
      </c>
      <c r="E659" s="570" t="s">
        <v>29</v>
      </c>
      <c r="F659" s="570"/>
      <c r="G659" s="534">
        <f t="shared" si="108"/>
        <v>400</v>
      </c>
      <c r="H659" s="536">
        <f t="shared" si="109"/>
        <v>400</v>
      </c>
      <c r="I659" s="536">
        <f t="shared" si="110"/>
        <v>400</v>
      </c>
      <c r="J659" s="536">
        <v>0</v>
      </c>
      <c r="K659" s="536">
        <v>400</v>
      </c>
      <c r="L659" s="536">
        <v>0</v>
      </c>
      <c r="M659" s="536">
        <v>0</v>
      </c>
      <c r="N659" s="536">
        <v>0</v>
      </c>
      <c r="O659" s="536">
        <v>0</v>
      </c>
      <c r="P659" s="536">
        <v>0</v>
      </c>
      <c r="Q659" s="536">
        <f t="shared" si="111"/>
        <v>0</v>
      </c>
      <c r="R659" s="536">
        <v>0</v>
      </c>
      <c r="S659" s="536">
        <v>0</v>
      </c>
      <c r="T659" s="535">
        <v>0</v>
      </c>
    </row>
    <row r="660" spans="1:20" ht="13.5" customHeight="1">
      <c r="A660" s="569"/>
      <c r="B660" s="569"/>
      <c r="C660" s="510"/>
      <c r="D660" s="510" t="s">
        <v>5</v>
      </c>
      <c r="E660" s="570" t="s">
        <v>6</v>
      </c>
      <c r="F660" s="570"/>
      <c r="G660" s="534">
        <f t="shared" si="108"/>
        <v>14484</v>
      </c>
      <c r="H660" s="536">
        <f t="shared" si="109"/>
        <v>14484</v>
      </c>
      <c r="I660" s="536">
        <f t="shared" si="110"/>
        <v>14484</v>
      </c>
      <c r="J660" s="536">
        <v>0</v>
      </c>
      <c r="K660" s="536">
        <v>14484</v>
      </c>
      <c r="L660" s="536">
        <v>0</v>
      </c>
      <c r="M660" s="536">
        <v>0</v>
      </c>
      <c r="N660" s="536">
        <v>0</v>
      </c>
      <c r="O660" s="536">
        <v>0</v>
      </c>
      <c r="P660" s="536">
        <v>0</v>
      </c>
      <c r="Q660" s="536">
        <f t="shared" si="111"/>
        <v>0</v>
      </c>
      <c r="R660" s="536">
        <v>0</v>
      </c>
      <c r="S660" s="536">
        <v>0</v>
      </c>
      <c r="T660" s="535">
        <v>0</v>
      </c>
    </row>
    <row r="661" spans="1:20" ht="23.25" customHeight="1">
      <c r="A661" s="569"/>
      <c r="B661" s="569"/>
      <c r="C661" s="510"/>
      <c r="D661" s="510" t="s">
        <v>30</v>
      </c>
      <c r="E661" s="570" t="s">
        <v>31</v>
      </c>
      <c r="F661" s="570"/>
      <c r="G661" s="534">
        <f t="shared" si="108"/>
        <v>850</v>
      </c>
      <c r="H661" s="536">
        <f t="shared" si="109"/>
        <v>850</v>
      </c>
      <c r="I661" s="536">
        <f t="shared" si="110"/>
        <v>850</v>
      </c>
      <c r="J661" s="536">
        <v>0</v>
      </c>
      <c r="K661" s="536">
        <v>850</v>
      </c>
      <c r="L661" s="536">
        <v>0</v>
      </c>
      <c r="M661" s="536">
        <v>0</v>
      </c>
      <c r="N661" s="536">
        <v>0</v>
      </c>
      <c r="O661" s="536">
        <v>0</v>
      </c>
      <c r="P661" s="536">
        <v>0</v>
      </c>
      <c r="Q661" s="536">
        <f t="shared" si="111"/>
        <v>0</v>
      </c>
      <c r="R661" s="536">
        <v>0</v>
      </c>
      <c r="S661" s="536">
        <v>0</v>
      </c>
      <c r="T661" s="535">
        <v>0</v>
      </c>
    </row>
    <row r="662" spans="1:20" ht="23.25" customHeight="1">
      <c r="A662" s="569"/>
      <c r="B662" s="569"/>
      <c r="C662" s="510"/>
      <c r="D662" s="510" t="s">
        <v>34</v>
      </c>
      <c r="E662" s="570" t="s">
        <v>35</v>
      </c>
      <c r="F662" s="570"/>
      <c r="G662" s="534">
        <f t="shared" si="108"/>
        <v>4000</v>
      </c>
      <c r="H662" s="536">
        <f t="shared" si="109"/>
        <v>4000</v>
      </c>
      <c r="I662" s="536">
        <f t="shared" si="110"/>
        <v>4000</v>
      </c>
      <c r="J662" s="536">
        <v>0</v>
      </c>
      <c r="K662" s="536">
        <v>4000</v>
      </c>
      <c r="L662" s="536">
        <v>0</v>
      </c>
      <c r="M662" s="536">
        <v>0</v>
      </c>
      <c r="N662" s="536">
        <v>0</v>
      </c>
      <c r="O662" s="536">
        <v>0</v>
      </c>
      <c r="P662" s="536">
        <v>0</v>
      </c>
      <c r="Q662" s="536">
        <f t="shared" si="111"/>
        <v>0</v>
      </c>
      <c r="R662" s="536">
        <v>0</v>
      </c>
      <c r="S662" s="536">
        <v>0</v>
      </c>
      <c r="T662" s="535">
        <v>0</v>
      </c>
    </row>
    <row r="663" spans="1:20" ht="16.5" customHeight="1">
      <c r="A663" s="569"/>
      <c r="B663" s="569"/>
      <c r="C663" s="510"/>
      <c r="D663" s="510" t="s">
        <v>38</v>
      </c>
      <c r="E663" s="570" t="s">
        <v>39</v>
      </c>
      <c r="F663" s="570"/>
      <c r="G663" s="534">
        <f t="shared" si="108"/>
        <v>2000</v>
      </c>
      <c r="H663" s="536">
        <f t="shared" si="109"/>
        <v>2000</v>
      </c>
      <c r="I663" s="536">
        <f t="shared" si="110"/>
        <v>2000</v>
      </c>
      <c r="J663" s="536">
        <v>0</v>
      </c>
      <c r="K663" s="536">
        <v>2000</v>
      </c>
      <c r="L663" s="536">
        <v>0</v>
      </c>
      <c r="M663" s="536">
        <v>0</v>
      </c>
      <c r="N663" s="536">
        <v>0</v>
      </c>
      <c r="O663" s="536">
        <v>0</v>
      </c>
      <c r="P663" s="536">
        <v>0</v>
      </c>
      <c r="Q663" s="536">
        <f t="shared" si="111"/>
        <v>0</v>
      </c>
      <c r="R663" s="536">
        <v>0</v>
      </c>
      <c r="S663" s="536">
        <v>0</v>
      </c>
      <c r="T663" s="535">
        <v>0</v>
      </c>
    </row>
    <row r="664" spans="1:20" ht="13.5" customHeight="1">
      <c r="A664" s="569"/>
      <c r="B664" s="569"/>
      <c r="C664" s="510"/>
      <c r="D664" s="510" t="s">
        <v>40</v>
      </c>
      <c r="E664" s="570" t="s">
        <v>41</v>
      </c>
      <c r="F664" s="570"/>
      <c r="G664" s="534">
        <f t="shared" si="108"/>
        <v>387</v>
      </c>
      <c r="H664" s="536">
        <f t="shared" si="109"/>
        <v>387</v>
      </c>
      <c r="I664" s="536">
        <f t="shared" si="110"/>
        <v>387</v>
      </c>
      <c r="J664" s="536">
        <v>0</v>
      </c>
      <c r="K664" s="536">
        <v>387</v>
      </c>
      <c r="L664" s="536">
        <v>0</v>
      </c>
      <c r="M664" s="536">
        <v>0</v>
      </c>
      <c r="N664" s="536">
        <v>0</v>
      </c>
      <c r="O664" s="536">
        <v>0</v>
      </c>
      <c r="P664" s="536">
        <v>0</v>
      </c>
      <c r="Q664" s="536">
        <f t="shared" si="111"/>
        <v>0</v>
      </c>
      <c r="R664" s="536">
        <v>0</v>
      </c>
      <c r="S664" s="536">
        <v>0</v>
      </c>
      <c r="T664" s="535">
        <v>0</v>
      </c>
    </row>
    <row r="665" spans="1:20" ht="21.75" customHeight="1">
      <c r="A665" s="569"/>
      <c r="B665" s="569"/>
      <c r="C665" s="510"/>
      <c r="D665" s="510" t="s">
        <v>17</v>
      </c>
      <c r="E665" s="570" t="s">
        <v>18</v>
      </c>
      <c r="F665" s="570"/>
      <c r="G665" s="534">
        <f t="shared" si="108"/>
        <v>41442</v>
      </c>
      <c r="H665" s="536">
        <f t="shared" si="109"/>
        <v>41442</v>
      </c>
      <c r="I665" s="536">
        <f t="shared" si="110"/>
        <v>41442</v>
      </c>
      <c r="J665" s="536">
        <v>0</v>
      </c>
      <c r="K665" s="536">
        <v>41442</v>
      </c>
      <c r="L665" s="536">
        <v>0</v>
      </c>
      <c r="M665" s="536">
        <v>0</v>
      </c>
      <c r="N665" s="536">
        <v>0</v>
      </c>
      <c r="O665" s="536">
        <v>0</v>
      </c>
      <c r="P665" s="536">
        <v>0</v>
      </c>
      <c r="Q665" s="536">
        <f t="shared" si="111"/>
        <v>0</v>
      </c>
      <c r="R665" s="536">
        <v>0</v>
      </c>
      <c r="S665" s="536">
        <v>0</v>
      </c>
      <c r="T665" s="535">
        <v>0</v>
      </c>
    </row>
    <row r="666" spans="1:20" ht="23.25" customHeight="1">
      <c r="A666" s="569"/>
      <c r="B666" s="569"/>
      <c r="C666" s="510"/>
      <c r="D666" s="510" t="s">
        <v>52</v>
      </c>
      <c r="E666" s="570" t="s">
        <v>53</v>
      </c>
      <c r="F666" s="570"/>
      <c r="G666" s="534">
        <f t="shared" si="108"/>
        <v>2000</v>
      </c>
      <c r="H666" s="536">
        <f t="shared" si="109"/>
        <v>2000</v>
      </c>
      <c r="I666" s="536">
        <f t="shared" si="110"/>
        <v>2000</v>
      </c>
      <c r="J666" s="536">
        <v>0</v>
      </c>
      <c r="K666" s="536">
        <v>2000</v>
      </c>
      <c r="L666" s="536">
        <v>0</v>
      </c>
      <c r="M666" s="536">
        <v>0</v>
      </c>
      <c r="N666" s="536">
        <v>0</v>
      </c>
      <c r="O666" s="536">
        <v>0</v>
      </c>
      <c r="P666" s="536">
        <v>0</v>
      </c>
      <c r="Q666" s="536">
        <f t="shared" si="111"/>
        <v>0</v>
      </c>
      <c r="R666" s="536">
        <v>0</v>
      </c>
      <c r="S666" s="536">
        <v>0</v>
      </c>
      <c r="T666" s="535">
        <v>0</v>
      </c>
    </row>
    <row r="667" spans="1:20" ht="21.75" customHeight="1">
      <c r="A667" s="569"/>
      <c r="B667" s="569"/>
      <c r="C667" s="510"/>
      <c r="D667" s="510" t="s">
        <v>54</v>
      </c>
      <c r="E667" s="570" t="s">
        <v>55</v>
      </c>
      <c r="F667" s="570"/>
      <c r="G667" s="534">
        <f t="shared" si="108"/>
        <v>3000</v>
      </c>
      <c r="H667" s="536">
        <f t="shared" si="109"/>
        <v>3000</v>
      </c>
      <c r="I667" s="536">
        <f t="shared" si="110"/>
        <v>3000</v>
      </c>
      <c r="J667" s="536">
        <v>0</v>
      </c>
      <c r="K667" s="536">
        <v>3000</v>
      </c>
      <c r="L667" s="536">
        <v>0</v>
      </c>
      <c r="M667" s="536">
        <v>0</v>
      </c>
      <c r="N667" s="536">
        <v>0</v>
      </c>
      <c r="O667" s="536">
        <v>0</v>
      </c>
      <c r="P667" s="536">
        <v>0</v>
      </c>
      <c r="Q667" s="536">
        <f t="shared" si="111"/>
        <v>0</v>
      </c>
      <c r="R667" s="536">
        <v>0</v>
      </c>
      <c r="S667" s="536">
        <v>0</v>
      </c>
      <c r="T667" s="535">
        <v>0</v>
      </c>
    </row>
    <row r="668" spans="1:20" ht="35.25" customHeight="1">
      <c r="A668" s="569"/>
      <c r="B668" s="569"/>
      <c r="C668" s="510"/>
      <c r="D668" s="510" t="s">
        <v>56</v>
      </c>
      <c r="E668" s="570" t="s">
        <v>57</v>
      </c>
      <c r="F668" s="570"/>
      <c r="G668" s="534">
        <f t="shared" si="108"/>
        <v>5000</v>
      </c>
      <c r="H668" s="536">
        <f t="shared" si="109"/>
        <v>5000</v>
      </c>
      <c r="I668" s="536">
        <f t="shared" si="110"/>
        <v>5000</v>
      </c>
      <c r="J668" s="536">
        <v>0</v>
      </c>
      <c r="K668" s="536">
        <v>5000</v>
      </c>
      <c r="L668" s="536">
        <v>0</v>
      </c>
      <c r="M668" s="536">
        <v>0</v>
      </c>
      <c r="N668" s="536">
        <v>0</v>
      </c>
      <c r="O668" s="536">
        <v>0</v>
      </c>
      <c r="P668" s="536">
        <v>0</v>
      </c>
      <c r="Q668" s="536">
        <f t="shared" si="111"/>
        <v>0</v>
      </c>
      <c r="R668" s="536">
        <v>0</v>
      </c>
      <c r="S668" s="536">
        <v>0</v>
      </c>
      <c r="T668" s="535">
        <v>0</v>
      </c>
    </row>
    <row r="669" spans="1:20" ht="17.25" customHeight="1">
      <c r="A669" s="569"/>
      <c r="B669" s="569"/>
      <c r="C669" s="539" t="s">
        <v>608</v>
      </c>
      <c r="D669" s="539"/>
      <c r="E669" s="571" t="s">
        <v>609</v>
      </c>
      <c r="F669" s="571"/>
      <c r="G669" s="542">
        <f>SUM(G670:G687)</f>
        <v>589012</v>
      </c>
      <c r="H669" s="542">
        <f>SUM(H670:H687)</f>
        <v>589012</v>
      </c>
      <c r="I669" s="542">
        <f>SUM(I670:I687)</f>
        <v>586512</v>
      </c>
      <c r="J669" s="542">
        <f>SUM(J670:J687)</f>
        <v>502164</v>
      </c>
      <c r="K669" s="542">
        <f aca="true" t="shared" si="113" ref="K669:T669">SUM(K670:K687)</f>
        <v>84348</v>
      </c>
      <c r="L669" s="542">
        <f t="shared" si="113"/>
        <v>0</v>
      </c>
      <c r="M669" s="542">
        <f t="shared" si="113"/>
        <v>2500</v>
      </c>
      <c r="N669" s="542">
        <f t="shared" si="113"/>
        <v>0</v>
      </c>
      <c r="O669" s="542">
        <f t="shared" si="113"/>
        <v>0</v>
      </c>
      <c r="P669" s="542">
        <f t="shared" si="113"/>
        <v>0</v>
      </c>
      <c r="Q669" s="542">
        <f t="shared" si="113"/>
        <v>0</v>
      </c>
      <c r="R669" s="542">
        <f t="shared" si="113"/>
        <v>0</v>
      </c>
      <c r="S669" s="542">
        <f t="shared" si="113"/>
        <v>0</v>
      </c>
      <c r="T669" s="541">
        <f t="shared" si="113"/>
        <v>0</v>
      </c>
    </row>
    <row r="670" spans="1:20" ht="24" customHeight="1">
      <c r="A670" s="569"/>
      <c r="B670" s="569"/>
      <c r="C670" s="510"/>
      <c r="D670" s="510" t="s">
        <v>7</v>
      </c>
      <c r="E670" s="570" t="s">
        <v>8</v>
      </c>
      <c r="F670" s="570"/>
      <c r="G670" s="534">
        <f t="shared" si="108"/>
        <v>2500</v>
      </c>
      <c r="H670" s="536">
        <f t="shared" si="109"/>
        <v>2500</v>
      </c>
      <c r="I670" s="536">
        <f t="shared" si="110"/>
        <v>0</v>
      </c>
      <c r="J670" s="536">
        <v>0</v>
      </c>
      <c r="K670" s="536">
        <v>0</v>
      </c>
      <c r="L670" s="536">
        <v>0</v>
      </c>
      <c r="M670" s="536">
        <v>2500</v>
      </c>
      <c r="N670" s="536">
        <v>0</v>
      </c>
      <c r="O670" s="536">
        <v>0</v>
      </c>
      <c r="P670" s="536">
        <v>0</v>
      </c>
      <c r="Q670" s="536">
        <f t="shared" si="111"/>
        <v>0</v>
      </c>
      <c r="R670" s="536">
        <v>0</v>
      </c>
      <c r="S670" s="536">
        <v>0</v>
      </c>
      <c r="T670" s="535">
        <v>0</v>
      </c>
    </row>
    <row r="671" spans="1:20" ht="21.75" customHeight="1">
      <c r="A671" s="569"/>
      <c r="B671" s="569"/>
      <c r="C671" s="510"/>
      <c r="D671" s="510" t="s">
        <v>9</v>
      </c>
      <c r="E671" s="570" t="s">
        <v>10</v>
      </c>
      <c r="F671" s="570"/>
      <c r="G671" s="534">
        <f t="shared" si="108"/>
        <v>399338</v>
      </c>
      <c r="H671" s="536">
        <f t="shared" si="109"/>
        <v>399338</v>
      </c>
      <c r="I671" s="536">
        <f t="shared" si="110"/>
        <v>399338</v>
      </c>
      <c r="J671" s="536">
        <v>399338</v>
      </c>
      <c r="K671" s="536">
        <v>0</v>
      </c>
      <c r="L671" s="536">
        <v>0</v>
      </c>
      <c r="M671" s="536">
        <v>0</v>
      </c>
      <c r="N671" s="536">
        <v>0</v>
      </c>
      <c r="O671" s="536">
        <v>0</v>
      </c>
      <c r="P671" s="536">
        <v>0</v>
      </c>
      <c r="Q671" s="536">
        <f t="shared" si="111"/>
        <v>0</v>
      </c>
      <c r="R671" s="536">
        <v>0</v>
      </c>
      <c r="S671" s="536">
        <v>0</v>
      </c>
      <c r="T671" s="535">
        <v>0</v>
      </c>
    </row>
    <row r="672" spans="1:20" ht="20.25" customHeight="1">
      <c r="A672" s="569"/>
      <c r="B672" s="569"/>
      <c r="C672" s="510"/>
      <c r="D672" s="510" t="s">
        <v>11</v>
      </c>
      <c r="E672" s="570" t="s">
        <v>12</v>
      </c>
      <c r="F672" s="570"/>
      <c r="G672" s="534">
        <f t="shared" si="108"/>
        <v>29547</v>
      </c>
      <c r="H672" s="536">
        <f t="shared" si="109"/>
        <v>29547</v>
      </c>
      <c r="I672" s="536">
        <f t="shared" si="110"/>
        <v>29547</v>
      </c>
      <c r="J672" s="536">
        <v>29547</v>
      </c>
      <c r="K672" s="536">
        <v>0</v>
      </c>
      <c r="L672" s="536">
        <v>0</v>
      </c>
      <c r="M672" s="536">
        <v>0</v>
      </c>
      <c r="N672" s="536">
        <v>0</v>
      </c>
      <c r="O672" s="536">
        <v>0</v>
      </c>
      <c r="P672" s="536">
        <v>0</v>
      </c>
      <c r="Q672" s="536">
        <f t="shared" si="111"/>
        <v>0</v>
      </c>
      <c r="R672" s="536">
        <v>0</v>
      </c>
      <c r="S672" s="536">
        <v>0</v>
      </c>
      <c r="T672" s="535">
        <v>0</v>
      </c>
    </row>
    <row r="673" spans="1:20" ht="21.75" customHeight="1">
      <c r="A673" s="569"/>
      <c r="B673" s="569"/>
      <c r="C673" s="510"/>
      <c r="D673" s="510" t="s">
        <v>13</v>
      </c>
      <c r="E673" s="570" t="s">
        <v>14</v>
      </c>
      <c r="F673" s="570"/>
      <c r="G673" s="534">
        <f t="shared" si="108"/>
        <v>63000</v>
      </c>
      <c r="H673" s="536">
        <f t="shared" si="109"/>
        <v>63000</v>
      </c>
      <c r="I673" s="536">
        <f t="shared" si="110"/>
        <v>63000</v>
      </c>
      <c r="J673" s="536">
        <v>63000</v>
      </c>
      <c r="K673" s="536">
        <v>0</v>
      </c>
      <c r="L673" s="536">
        <v>0</v>
      </c>
      <c r="M673" s="536">
        <v>0</v>
      </c>
      <c r="N673" s="536">
        <v>0</v>
      </c>
      <c r="O673" s="536">
        <v>0</v>
      </c>
      <c r="P673" s="536">
        <v>0</v>
      </c>
      <c r="Q673" s="536">
        <f t="shared" si="111"/>
        <v>0</v>
      </c>
      <c r="R673" s="536">
        <v>0</v>
      </c>
      <c r="S673" s="536">
        <v>0</v>
      </c>
      <c r="T673" s="535">
        <v>0</v>
      </c>
    </row>
    <row r="674" spans="1:20" ht="13.5" customHeight="1">
      <c r="A674" s="569"/>
      <c r="B674" s="569"/>
      <c r="C674" s="510"/>
      <c r="D674" s="510" t="s">
        <v>15</v>
      </c>
      <c r="E674" s="570" t="s">
        <v>16</v>
      </c>
      <c r="F674" s="570"/>
      <c r="G674" s="534">
        <f t="shared" si="108"/>
        <v>10279</v>
      </c>
      <c r="H674" s="536">
        <f t="shared" si="109"/>
        <v>10279</v>
      </c>
      <c r="I674" s="536">
        <f t="shared" si="110"/>
        <v>10279</v>
      </c>
      <c r="J674" s="536">
        <v>10279</v>
      </c>
      <c r="K674" s="536">
        <v>0</v>
      </c>
      <c r="L674" s="536">
        <v>0</v>
      </c>
      <c r="M674" s="536">
        <v>0</v>
      </c>
      <c r="N674" s="536">
        <v>0</v>
      </c>
      <c r="O674" s="536">
        <v>0</v>
      </c>
      <c r="P674" s="536">
        <v>0</v>
      </c>
      <c r="Q674" s="536">
        <f t="shared" si="111"/>
        <v>0</v>
      </c>
      <c r="R674" s="536">
        <v>0</v>
      </c>
      <c r="S674" s="536">
        <v>0</v>
      </c>
      <c r="T674" s="535">
        <v>0</v>
      </c>
    </row>
    <row r="675" spans="1:20" ht="13.5" customHeight="1">
      <c r="A675" s="569"/>
      <c r="B675" s="569"/>
      <c r="C675" s="510"/>
      <c r="D675" s="510" t="s">
        <v>22</v>
      </c>
      <c r="E675" s="570" t="s">
        <v>23</v>
      </c>
      <c r="F675" s="570"/>
      <c r="G675" s="534">
        <f t="shared" si="108"/>
        <v>7285</v>
      </c>
      <c r="H675" s="536">
        <f t="shared" si="109"/>
        <v>7285</v>
      </c>
      <c r="I675" s="536">
        <f t="shared" si="110"/>
        <v>7285</v>
      </c>
      <c r="J675" s="536">
        <v>0</v>
      </c>
      <c r="K675" s="536">
        <v>7285</v>
      </c>
      <c r="L675" s="536">
        <v>0</v>
      </c>
      <c r="M675" s="536">
        <v>0</v>
      </c>
      <c r="N675" s="536">
        <v>0</v>
      </c>
      <c r="O675" s="536">
        <v>0</v>
      </c>
      <c r="P675" s="536">
        <v>0</v>
      </c>
      <c r="Q675" s="536">
        <f t="shared" si="111"/>
        <v>0</v>
      </c>
      <c r="R675" s="536">
        <v>0</v>
      </c>
      <c r="S675" s="536">
        <v>0</v>
      </c>
      <c r="T675" s="535">
        <v>0</v>
      </c>
    </row>
    <row r="676" spans="1:20" ht="22.5" customHeight="1">
      <c r="A676" s="569"/>
      <c r="B676" s="569"/>
      <c r="C676" s="510"/>
      <c r="D676" s="510" t="s">
        <v>107</v>
      </c>
      <c r="E676" s="570" t="s">
        <v>108</v>
      </c>
      <c r="F676" s="570"/>
      <c r="G676" s="534">
        <f t="shared" si="108"/>
        <v>200</v>
      </c>
      <c r="H676" s="536">
        <f t="shared" si="109"/>
        <v>200</v>
      </c>
      <c r="I676" s="536">
        <f t="shared" si="110"/>
        <v>200</v>
      </c>
      <c r="J676" s="536">
        <v>0</v>
      </c>
      <c r="K676" s="536">
        <v>200</v>
      </c>
      <c r="L676" s="536">
        <v>0</v>
      </c>
      <c r="M676" s="536">
        <v>0</v>
      </c>
      <c r="N676" s="536">
        <v>0</v>
      </c>
      <c r="O676" s="536">
        <v>0</v>
      </c>
      <c r="P676" s="536">
        <v>0</v>
      </c>
      <c r="Q676" s="536">
        <f t="shared" si="111"/>
        <v>0</v>
      </c>
      <c r="R676" s="536">
        <v>0</v>
      </c>
      <c r="S676" s="536">
        <v>0</v>
      </c>
      <c r="T676" s="535">
        <v>0</v>
      </c>
    </row>
    <row r="677" spans="1:20" ht="18" customHeight="1">
      <c r="A677" s="569"/>
      <c r="B677" s="569"/>
      <c r="C677" s="510"/>
      <c r="D677" s="510" t="s">
        <v>24</v>
      </c>
      <c r="E677" s="570" t="s">
        <v>25</v>
      </c>
      <c r="F677" s="570"/>
      <c r="G677" s="534">
        <f t="shared" si="108"/>
        <v>34800</v>
      </c>
      <c r="H677" s="536">
        <f t="shared" si="109"/>
        <v>34800</v>
      </c>
      <c r="I677" s="536">
        <f t="shared" si="110"/>
        <v>34800</v>
      </c>
      <c r="J677" s="536">
        <v>0</v>
      </c>
      <c r="K677" s="536">
        <v>34800</v>
      </c>
      <c r="L677" s="536">
        <v>0</v>
      </c>
      <c r="M677" s="536">
        <v>0</v>
      </c>
      <c r="N677" s="536">
        <v>0</v>
      </c>
      <c r="O677" s="536">
        <v>0</v>
      </c>
      <c r="P677" s="536">
        <v>0</v>
      </c>
      <c r="Q677" s="536">
        <f t="shared" si="111"/>
        <v>0</v>
      </c>
      <c r="R677" s="536">
        <v>0</v>
      </c>
      <c r="S677" s="536">
        <v>0</v>
      </c>
      <c r="T677" s="535">
        <v>0</v>
      </c>
    </row>
    <row r="678" spans="1:20" ht="13.5" customHeight="1">
      <c r="A678" s="569"/>
      <c r="B678" s="569"/>
      <c r="C678" s="510"/>
      <c r="D678" s="510" t="s">
        <v>26</v>
      </c>
      <c r="E678" s="570" t="s">
        <v>27</v>
      </c>
      <c r="F678" s="570"/>
      <c r="G678" s="534">
        <f t="shared" si="108"/>
        <v>2850</v>
      </c>
      <c r="H678" s="536">
        <f t="shared" si="109"/>
        <v>2850</v>
      </c>
      <c r="I678" s="536">
        <f t="shared" si="110"/>
        <v>2850</v>
      </c>
      <c r="J678" s="536">
        <v>0</v>
      </c>
      <c r="K678" s="536">
        <v>2850</v>
      </c>
      <c r="L678" s="536">
        <v>0</v>
      </c>
      <c r="M678" s="536">
        <v>0</v>
      </c>
      <c r="N678" s="536">
        <v>0</v>
      </c>
      <c r="O678" s="536">
        <v>0</v>
      </c>
      <c r="P678" s="536">
        <v>0</v>
      </c>
      <c r="Q678" s="536">
        <f t="shared" si="111"/>
        <v>0</v>
      </c>
      <c r="R678" s="536">
        <v>0</v>
      </c>
      <c r="S678" s="536">
        <v>0</v>
      </c>
      <c r="T678" s="535">
        <v>0</v>
      </c>
    </row>
    <row r="679" spans="1:20" ht="13.5" customHeight="1">
      <c r="A679" s="569"/>
      <c r="B679" s="569"/>
      <c r="C679" s="510"/>
      <c r="D679" s="510" t="s">
        <v>28</v>
      </c>
      <c r="E679" s="570" t="s">
        <v>29</v>
      </c>
      <c r="F679" s="570"/>
      <c r="G679" s="534">
        <f t="shared" si="108"/>
        <v>795</v>
      </c>
      <c r="H679" s="536">
        <f t="shared" si="109"/>
        <v>795</v>
      </c>
      <c r="I679" s="536">
        <f t="shared" si="110"/>
        <v>795</v>
      </c>
      <c r="J679" s="536">
        <v>0</v>
      </c>
      <c r="K679" s="536">
        <v>795</v>
      </c>
      <c r="L679" s="536">
        <v>0</v>
      </c>
      <c r="M679" s="536">
        <v>0</v>
      </c>
      <c r="N679" s="536">
        <v>0</v>
      </c>
      <c r="O679" s="536">
        <v>0</v>
      </c>
      <c r="P679" s="536">
        <v>0</v>
      </c>
      <c r="Q679" s="536">
        <f t="shared" si="111"/>
        <v>0</v>
      </c>
      <c r="R679" s="536">
        <v>0</v>
      </c>
      <c r="S679" s="536">
        <v>0</v>
      </c>
      <c r="T679" s="535">
        <v>0</v>
      </c>
    </row>
    <row r="680" spans="1:20" ht="13.5" customHeight="1">
      <c r="A680" s="569"/>
      <c r="B680" s="569"/>
      <c r="C680" s="510"/>
      <c r="D680" s="510" t="s">
        <v>5</v>
      </c>
      <c r="E680" s="570" t="s">
        <v>6</v>
      </c>
      <c r="F680" s="570"/>
      <c r="G680" s="534">
        <f t="shared" si="108"/>
        <v>9820</v>
      </c>
      <c r="H680" s="536">
        <f t="shared" si="109"/>
        <v>9820</v>
      </c>
      <c r="I680" s="536">
        <f t="shared" si="110"/>
        <v>9820</v>
      </c>
      <c r="J680" s="536">
        <v>0</v>
      </c>
      <c r="K680" s="536">
        <v>9820</v>
      </c>
      <c r="L680" s="536">
        <v>0</v>
      </c>
      <c r="M680" s="536">
        <v>0</v>
      </c>
      <c r="N680" s="536">
        <v>0</v>
      </c>
      <c r="O680" s="536">
        <v>0</v>
      </c>
      <c r="P680" s="536">
        <v>0</v>
      </c>
      <c r="Q680" s="536">
        <f t="shared" si="111"/>
        <v>0</v>
      </c>
      <c r="R680" s="536">
        <v>0</v>
      </c>
      <c r="S680" s="536">
        <v>0</v>
      </c>
      <c r="T680" s="535">
        <v>0</v>
      </c>
    </row>
    <row r="681" spans="1:20" ht="21.75" customHeight="1">
      <c r="A681" s="569"/>
      <c r="B681" s="569"/>
      <c r="C681" s="510"/>
      <c r="D681" s="510" t="s">
        <v>30</v>
      </c>
      <c r="E681" s="570" t="s">
        <v>31</v>
      </c>
      <c r="F681" s="570"/>
      <c r="G681" s="534">
        <f t="shared" si="108"/>
        <v>348</v>
      </c>
      <c r="H681" s="536">
        <f t="shared" si="109"/>
        <v>348</v>
      </c>
      <c r="I681" s="536">
        <f t="shared" si="110"/>
        <v>348</v>
      </c>
      <c r="J681" s="536">
        <v>0</v>
      </c>
      <c r="K681" s="536">
        <v>348</v>
      </c>
      <c r="L681" s="536">
        <v>0</v>
      </c>
      <c r="M681" s="536">
        <v>0</v>
      </c>
      <c r="N681" s="536">
        <v>0</v>
      </c>
      <c r="O681" s="536">
        <v>0</v>
      </c>
      <c r="P681" s="536">
        <v>0</v>
      </c>
      <c r="Q681" s="536">
        <f t="shared" si="111"/>
        <v>0</v>
      </c>
      <c r="R681" s="536">
        <v>0</v>
      </c>
      <c r="S681" s="536">
        <v>0</v>
      </c>
      <c r="T681" s="535">
        <v>0</v>
      </c>
    </row>
    <row r="682" spans="1:20" ht="32.25" customHeight="1">
      <c r="A682" s="569"/>
      <c r="B682" s="569"/>
      <c r="C682" s="510"/>
      <c r="D682" s="510" t="s">
        <v>34</v>
      </c>
      <c r="E682" s="570" t="s">
        <v>35</v>
      </c>
      <c r="F682" s="570"/>
      <c r="G682" s="534">
        <f t="shared" si="108"/>
        <v>2520</v>
      </c>
      <c r="H682" s="536">
        <f t="shared" si="109"/>
        <v>2520</v>
      </c>
      <c r="I682" s="536">
        <f t="shared" si="110"/>
        <v>2520</v>
      </c>
      <c r="J682" s="536">
        <v>0</v>
      </c>
      <c r="K682" s="536">
        <v>2520</v>
      </c>
      <c r="L682" s="536">
        <v>0</v>
      </c>
      <c r="M682" s="536">
        <v>0</v>
      </c>
      <c r="N682" s="536">
        <v>0</v>
      </c>
      <c r="O682" s="536">
        <v>0</v>
      </c>
      <c r="P682" s="536">
        <v>0</v>
      </c>
      <c r="Q682" s="536">
        <f t="shared" si="111"/>
        <v>0</v>
      </c>
      <c r="R682" s="536">
        <v>0</v>
      </c>
      <c r="S682" s="536">
        <v>0</v>
      </c>
      <c r="T682" s="535">
        <v>0</v>
      </c>
    </row>
    <row r="683" spans="1:20" ht="18.75" customHeight="1">
      <c r="A683" s="569"/>
      <c r="B683" s="569"/>
      <c r="C683" s="510"/>
      <c r="D683" s="510" t="s">
        <v>38</v>
      </c>
      <c r="E683" s="570" t="s">
        <v>39</v>
      </c>
      <c r="F683" s="570"/>
      <c r="G683" s="534">
        <f t="shared" si="108"/>
        <v>600</v>
      </c>
      <c r="H683" s="536">
        <f t="shared" si="109"/>
        <v>600</v>
      </c>
      <c r="I683" s="536">
        <f t="shared" si="110"/>
        <v>600</v>
      </c>
      <c r="J683" s="536">
        <v>0</v>
      </c>
      <c r="K683" s="536">
        <v>600</v>
      </c>
      <c r="L683" s="536">
        <v>0</v>
      </c>
      <c r="M683" s="536">
        <v>0</v>
      </c>
      <c r="N683" s="536">
        <v>0</v>
      </c>
      <c r="O683" s="536">
        <v>0</v>
      </c>
      <c r="P683" s="536">
        <v>0</v>
      </c>
      <c r="Q683" s="536">
        <f t="shared" si="111"/>
        <v>0</v>
      </c>
      <c r="R683" s="536">
        <v>0</v>
      </c>
      <c r="S683" s="536">
        <v>0</v>
      </c>
      <c r="T683" s="535">
        <v>0</v>
      </c>
    </row>
    <row r="684" spans="1:20" ht="22.5" customHeight="1">
      <c r="A684" s="569"/>
      <c r="B684" s="569"/>
      <c r="C684" s="510"/>
      <c r="D684" s="510" t="s">
        <v>17</v>
      </c>
      <c r="E684" s="570" t="s">
        <v>18</v>
      </c>
      <c r="F684" s="570"/>
      <c r="G684" s="534">
        <f t="shared" si="108"/>
        <v>21430</v>
      </c>
      <c r="H684" s="536">
        <f t="shared" si="109"/>
        <v>21430</v>
      </c>
      <c r="I684" s="536">
        <f t="shared" si="110"/>
        <v>21430</v>
      </c>
      <c r="J684" s="536">
        <v>0</v>
      </c>
      <c r="K684" s="536">
        <v>21430</v>
      </c>
      <c r="L684" s="536">
        <v>0</v>
      </c>
      <c r="M684" s="536">
        <v>0</v>
      </c>
      <c r="N684" s="536">
        <v>0</v>
      </c>
      <c r="O684" s="536">
        <v>0</v>
      </c>
      <c r="P684" s="536">
        <v>0</v>
      </c>
      <c r="Q684" s="536">
        <f t="shared" si="111"/>
        <v>0</v>
      </c>
      <c r="R684" s="536">
        <v>0</v>
      </c>
      <c r="S684" s="536">
        <v>0</v>
      </c>
      <c r="T684" s="535">
        <v>0</v>
      </c>
    </row>
    <row r="685" spans="1:20" ht="24" customHeight="1">
      <c r="A685" s="569"/>
      <c r="B685" s="569"/>
      <c r="C685" s="510"/>
      <c r="D685" s="510" t="s">
        <v>52</v>
      </c>
      <c r="E685" s="570" t="s">
        <v>53</v>
      </c>
      <c r="F685" s="570"/>
      <c r="G685" s="534">
        <f t="shared" si="108"/>
        <v>1000</v>
      </c>
      <c r="H685" s="536">
        <f t="shared" si="109"/>
        <v>1000</v>
      </c>
      <c r="I685" s="536">
        <f t="shared" si="110"/>
        <v>1000</v>
      </c>
      <c r="J685" s="536">
        <v>0</v>
      </c>
      <c r="K685" s="536">
        <v>1000</v>
      </c>
      <c r="L685" s="536">
        <v>0</v>
      </c>
      <c r="M685" s="536">
        <v>0</v>
      </c>
      <c r="N685" s="536">
        <v>0</v>
      </c>
      <c r="O685" s="536">
        <v>0</v>
      </c>
      <c r="P685" s="536">
        <v>0</v>
      </c>
      <c r="Q685" s="536">
        <f t="shared" si="111"/>
        <v>0</v>
      </c>
      <c r="R685" s="536">
        <v>0</v>
      </c>
      <c r="S685" s="536">
        <v>0</v>
      </c>
      <c r="T685" s="535">
        <v>0</v>
      </c>
    </row>
    <row r="686" spans="1:20" ht="35.25" customHeight="1">
      <c r="A686" s="569"/>
      <c r="B686" s="569"/>
      <c r="C686" s="510"/>
      <c r="D686" s="510" t="s">
        <v>54</v>
      </c>
      <c r="E686" s="570" t="s">
        <v>55</v>
      </c>
      <c r="F686" s="570"/>
      <c r="G686" s="534">
        <f t="shared" si="108"/>
        <v>200</v>
      </c>
      <c r="H686" s="536">
        <f t="shared" si="109"/>
        <v>200</v>
      </c>
      <c r="I686" s="536">
        <f t="shared" si="110"/>
        <v>200</v>
      </c>
      <c r="J686" s="536">
        <v>0</v>
      </c>
      <c r="K686" s="536">
        <v>200</v>
      </c>
      <c r="L686" s="536">
        <v>0</v>
      </c>
      <c r="M686" s="536">
        <v>0</v>
      </c>
      <c r="N686" s="536">
        <v>0</v>
      </c>
      <c r="O686" s="536">
        <v>0</v>
      </c>
      <c r="P686" s="536">
        <v>0</v>
      </c>
      <c r="Q686" s="536">
        <f t="shared" si="111"/>
        <v>0</v>
      </c>
      <c r="R686" s="536">
        <v>0</v>
      </c>
      <c r="S686" s="536">
        <v>0</v>
      </c>
      <c r="T686" s="535">
        <v>0</v>
      </c>
    </row>
    <row r="687" spans="1:20" ht="35.25" customHeight="1">
      <c r="A687" s="569"/>
      <c r="B687" s="569"/>
      <c r="C687" s="510"/>
      <c r="D687" s="510" t="s">
        <v>56</v>
      </c>
      <c r="E687" s="570" t="s">
        <v>57</v>
      </c>
      <c r="F687" s="570"/>
      <c r="G687" s="534">
        <f t="shared" si="108"/>
        <v>2500</v>
      </c>
      <c r="H687" s="536">
        <f t="shared" si="109"/>
        <v>2500</v>
      </c>
      <c r="I687" s="536">
        <f t="shared" si="110"/>
        <v>2500</v>
      </c>
      <c r="J687" s="536">
        <v>0</v>
      </c>
      <c r="K687" s="536">
        <v>2500</v>
      </c>
      <c r="L687" s="536">
        <v>0</v>
      </c>
      <c r="M687" s="536">
        <v>0</v>
      </c>
      <c r="N687" s="536">
        <v>0</v>
      </c>
      <c r="O687" s="536">
        <v>0</v>
      </c>
      <c r="P687" s="536">
        <v>0</v>
      </c>
      <c r="Q687" s="536">
        <f t="shared" si="111"/>
        <v>0</v>
      </c>
      <c r="R687" s="536">
        <v>0</v>
      </c>
      <c r="S687" s="536">
        <v>0</v>
      </c>
      <c r="T687" s="535">
        <v>0</v>
      </c>
    </row>
    <row r="688" spans="1:20" ht="21.75" customHeight="1">
      <c r="A688" s="569"/>
      <c r="B688" s="569"/>
      <c r="C688" s="539" t="s">
        <v>245</v>
      </c>
      <c r="D688" s="539"/>
      <c r="E688" s="571" t="s">
        <v>477</v>
      </c>
      <c r="F688" s="571"/>
      <c r="G688" s="542">
        <f>SUM(G689:G698)</f>
        <v>1894101</v>
      </c>
      <c r="H688" s="542">
        <f>SUM(H689:H698)</f>
        <v>1894101</v>
      </c>
      <c r="I688" s="542">
        <f>SUM(I689:I698)</f>
        <v>1891271</v>
      </c>
      <c r="J688" s="542">
        <f>SUM(J689:J698)</f>
        <v>1674836</v>
      </c>
      <c r="K688" s="542">
        <f aca="true" t="shared" si="114" ref="K688:T688">SUM(K689:K698)</f>
        <v>216435</v>
      </c>
      <c r="L688" s="542">
        <f t="shared" si="114"/>
        <v>0</v>
      </c>
      <c r="M688" s="542">
        <f t="shared" si="114"/>
        <v>2830</v>
      </c>
      <c r="N688" s="542">
        <f t="shared" si="114"/>
        <v>0</v>
      </c>
      <c r="O688" s="542">
        <f t="shared" si="114"/>
        <v>0</v>
      </c>
      <c r="P688" s="542">
        <f t="shared" si="114"/>
        <v>0</v>
      </c>
      <c r="Q688" s="542">
        <f t="shared" si="114"/>
        <v>0</v>
      </c>
      <c r="R688" s="542">
        <f t="shared" si="114"/>
        <v>0</v>
      </c>
      <c r="S688" s="542">
        <f t="shared" si="114"/>
        <v>0</v>
      </c>
      <c r="T688" s="541">
        <f t="shared" si="114"/>
        <v>0</v>
      </c>
    </row>
    <row r="689" spans="1:20" ht="24.75" customHeight="1">
      <c r="A689" s="569"/>
      <c r="B689" s="569"/>
      <c r="C689" s="510"/>
      <c r="D689" s="510" t="s">
        <v>7</v>
      </c>
      <c r="E689" s="570" t="s">
        <v>8</v>
      </c>
      <c r="F689" s="570"/>
      <c r="G689" s="534">
        <f t="shared" si="108"/>
        <v>2830</v>
      </c>
      <c r="H689" s="536">
        <f t="shared" si="109"/>
        <v>2830</v>
      </c>
      <c r="I689" s="536">
        <f t="shared" si="110"/>
        <v>0</v>
      </c>
      <c r="J689" s="536">
        <v>0</v>
      </c>
      <c r="K689" s="536">
        <v>0</v>
      </c>
      <c r="L689" s="536">
        <v>0</v>
      </c>
      <c r="M689" s="536">
        <v>2830</v>
      </c>
      <c r="N689" s="536">
        <v>0</v>
      </c>
      <c r="O689" s="536">
        <v>0</v>
      </c>
      <c r="P689" s="536">
        <v>0</v>
      </c>
      <c r="Q689" s="536">
        <f t="shared" si="111"/>
        <v>0</v>
      </c>
      <c r="R689" s="536">
        <v>0</v>
      </c>
      <c r="S689" s="536">
        <v>0</v>
      </c>
      <c r="T689" s="535">
        <v>0</v>
      </c>
    </row>
    <row r="690" spans="1:20" ht="21.75" customHeight="1">
      <c r="A690" s="569"/>
      <c r="B690" s="569"/>
      <c r="C690" s="510"/>
      <c r="D690" s="510" t="s">
        <v>9</v>
      </c>
      <c r="E690" s="570" t="s">
        <v>10</v>
      </c>
      <c r="F690" s="570"/>
      <c r="G690" s="534">
        <f t="shared" si="108"/>
        <v>1342724</v>
      </c>
      <c r="H690" s="536">
        <f t="shared" si="109"/>
        <v>1342724</v>
      </c>
      <c r="I690" s="536">
        <f t="shared" si="110"/>
        <v>1342724</v>
      </c>
      <c r="J690" s="536">
        <v>1342724</v>
      </c>
      <c r="K690" s="536">
        <v>0</v>
      </c>
      <c r="L690" s="536">
        <v>0</v>
      </c>
      <c r="M690" s="536">
        <v>0</v>
      </c>
      <c r="N690" s="536">
        <v>0</v>
      </c>
      <c r="O690" s="536">
        <v>0</v>
      </c>
      <c r="P690" s="536">
        <v>0</v>
      </c>
      <c r="Q690" s="536">
        <f t="shared" si="111"/>
        <v>0</v>
      </c>
      <c r="R690" s="536">
        <v>0</v>
      </c>
      <c r="S690" s="536">
        <v>0</v>
      </c>
      <c r="T690" s="535">
        <v>0</v>
      </c>
    </row>
    <row r="691" spans="1:20" ht="21" customHeight="1">
      <c r="A691" s="569"/>
      <c r="B691" s="569"/>
      <c r="C691" s="510"/>
      <c r="D691" s="510" t="s">
        <v>11</v>
      </c>
      <c r="E691" s="570" t="s">
        <v>12</v>
      </c>
      <c r="F691" s="570"/>
      <c r="G691" s="534">
        <f t="shared" si="108"/>
        <v>95322</v>
      </c>
      <c r="H691" s="536">
        <f t="shared" si="109"/>
        <v>95322</v>
      </c>
      <c r="I691" s="536">
        <f t="shared" si="110"/>
        <v>95322</v>
      </c>
      <c r="J691" s="536">
        <v>95322</v>
      </c>
      <c r="K691" s="536">
        <v>0</v>
      </c>
      <c r="L691" s="536">
        <v>0</v>
      </c>
      <c r="M691" s="536">
        <v>0</v>
      </c>
      <c r="N691" s="536">
        <v>0</v>
      </c>
      <c r="O691" s="536">
        <v>0</v>
      </c>
      <c r="P691" s="536">
        <v>0</v>
      </c>
      <c r="Q691" s="536">
        <f t="shared" si="111"/>
        <v>0</v>
      </c>
      <c r="R691" s="536">
        <v>0</v>
      </c>
      <c r="S691" s="536">
        <v>0</v>
      </c>
      <c r="T691" s="535">
        <v>0</v>
      </c>
    </row>
    <row r="692" spans="1:20" ht="24" customHeight="1">
      <c r="A692" s="569"/>
      <c r="B692" s="569"/>
      <c r="C692" s="510"/>
      <c r="D692" s="510" t="s">
        <v>13</v>
      </c>
      <c r="E692" s="570" t="s">
        <v>14</v>
      </c>
      <c r="F692" s="570"/>
      <c r="G692" s="534">
        <f t="shared" si="108"/>
        <v>200430</v>
      </c>
      <c r="H692" s="536">
        <f t="shared" si="109"/>
        <v>200430</v>
      </c>
      <c r="I692" s="536">
        <f t="shared" si="110"/>
        <v>200430</v>
      </c>
      <c r="J692" s="536">
        <v>200430</v>
      </c>
      <c r="K692" s="536">
        <v>0</v>
      </c>
      <c r="L692" s="536">
        <v>0</v>
      </c>
      <c r="M692" s="536">
        <v>0</v>
      </c>
      <c r="N692" s="536">
        <v>0</v>
      </c>
      <c r="O692" s="536">
        <v>0</v>
      </c>
      <c r="P692" s="536">
        <v>0</v>
      </c>
      <c r="Q692" s="536">
        <f t="shared" si="111"/>
        <v>0</v>
      </c>
      <c r="R692" s="536">
        <v>0</v>
      </c>
      <c r="S692" s="536">
        <v>0</v>
      </c>
      <c r="T692" s="535">
        <v>0</v>
      </c>
    </row>
    <row r="693" spans="1:20" ht="13.5" customHeight="1">
      <c r="A693" s="569"/>
      <c r="B693" s="569"/>
      <c r="C693" s="510"/>
      <c r="D693" s="510" t="s">
        <v>15</v>
      </c>
      <c r="E693" s="570" t="s">
        <v>16</v>
      </c>
      <c r="F693" s="570"/>
      <c r="G693" s="534">
        <f t="shared" si="108"/>
        <v>36360</v>
      </c>
      <c r="H693" s="536">
        <f t="shared" si="109"/>
        <v>36360</v>
      </c>
      <c r="I693" s="536">
        <f t="shared" si="110"/>
        <v>36360</v>
      </c>
      <c r="J693" s="536">
        <v>36360</v>
      </c>
      <c r="K693" s="536">
        <v>0</v>
      </c>
      <c r="L693" s="536">
        <v>0</v>
      </c>
      <c r="M693" s="536">
        <v>0</v>
      </c>
      <c r="N693" s="536">
        <v>0</v>
      </c>
      <c r="O693" s="536">
        <v>0</v>
      </c>
      <c r="P693" s="536">
        <v>0</v>
      </c>
      <c r="Q693" s="536">
        <f t="shared" si="111"/>
        <v>0</v>
      </c>
      <c r="R693" s="536">
        <v>0</v>
      </c>
      <c r="S693" s="536">
        <v>0</v>
      </c>
      <c r="T693" s="535">
        <v>0</v>
      </c>
    </row>
    <row r="694" spans="1:20" ht="14.25" customHeight="1">
      <c r="A694" s="569"/>
      <c r="B694" s="569"/>
      <c r="C694" s="510"/>
      <c r="D694" s="510" t="s">
        <v>94</v>
      </c>
      <c r="E694" s="570" t="s">
        <v>95</v>
      </c>
      <c r="F694" s="570"/>
      <c r="G694" s="534">
        <f t="shared" si="108"/>
        <v>126735</v>
      </c>
      <c r="H694" s="536">
        <f t="shared" si="109"/>
        <v>126735</v>
      </c>
      <c r="I694" s="536">
        <f t="shared" si="110"/>
        <v>126735</v>
      </c>
      <c r="J694" s="536">
        <v>0</v>
      </c>
      <c r="K694" s="536">
        <v>126735</v>
      </c>
      <c r="L694" s="536">
        <v>0</v>
      </c>
      <c r="M694" s="536">
        <v>0</v>
      </c>
      <c r="N694" s="536">
        <v>0</v>
      </c>
      <c r="O694" s="536">
        <v>0</v>
      </c>
      <c r="P694" s="536">
        <v>0</v>
      </c>
      <c r="Q694" s="536">
        <f t="shared" si="111"/>
        <v>0</v>
      </c>
      <c r="R694" s="536">
        <v>0</v>
      </c>
      <c r="S694" s="536">
        <v>0</v>
      </c>
      <c r="T694" s="535">
        <v>0</v>
      </c>
    </row>
    <row r="695" spans="1:20" ht="32.25" customHeight="1">
      <c r="A695" s="569"/>
      <c r="B695" s="569"/>
      <c r="C695" s="510"/>
      <c r="D695" s="510" t="s">
        <v>96</v>
      </c>
      <c r="E695" s="570" t="s">
        <v>97</v>
      </c>
      <c r="F695" s="570"/>
      <c r="G695" s="534">
        <f t="shared" si="108"/>
        <v>3030</v>
      </c>
      <c r="H695" s="536">
        <f t="shared" si="109"/>
        <v>3030</v>
      </c>
      <c r="I695" s="536">
        <f t="shared" si="110"/>
        <v>3030</v>
      </c>
      <c r="J695" s="536">
        <v>0</v>
      </c>
      <c r="K695" s="536">
        <v>3030</v>
      </c>
      <c r="L695" s="536">
        <v>0</v>
      </c>
      <c r="M695" s="536">
        <v>0</v>
      </c>
      <c r="N695" s="536">
        <v>0</v>
      </c>
      <c r="O695" s="536">
        <v>0</v>
      </c>
      <c r="P695" s="536">
        <v>0</v>
      </c>
      <c r="Q695" s="536">
        <f t="shared" si="111"/>
        <v>0</v>
      </c>
      <c r="R695" s="536">
        <v>0</v>
      </c>
      <c r="S695" s="536">
        <v>0</v>
      </c>
      <c r="T695" s="535">
        <v>0</v>
      </c>
    </row>
    <row r="696" spans="1:20" ht="26.25" customHeight="1">
      <c r="A696" s="569"/>
      <c r="B696" s="569"/>
      <c r="C696" s="510"/>
      <c r="D696" s="510" t="s">
        <v>107</v>
      </c>
      <c r="E696" s="570" t="s">
        <v>108</v>
      </c>
      <c r="F696" s="570"/>
      <c r="G696" s="534">
        <f t="shared" si="108"/>
        <v>5000</v>
      </c>
      <c r="H696" s="536">
        <f t="shared" si="109"/>
        <v>5000</v>
      </c>
      <c r="I696" s="536">
        <f t="shared" si="110"/>
        <v>5000</v>
      </c>
      <c r="J696" s="536">
        <v>0</v>
      </c>
      <c r="K696" s="536">
        <v>5000</v>
      </c>
      <c r="L696" s="536">
        <v>0</v>
      </c>
      <c r="M696" s="536">
        <v>0</v>
      </c>
      <c r="N696" s="536">
        <v>0</v>
      </c>
      <c r="O696" s="536">
        <v>0</v>
      </c>
      <c r="P696" s="536">
        <v>0</v>
      </c>
      <c r="Q696" s="536">
        <f t="shared" si="111"/>
        <v>0</v>
      </c>
      <c r="R696" s="536">
        <v>0</v>
      </c>
      <c r="S696" s="536">
        <v>0</v>
      </c>
      <c r="T696" s="535">
        <v>0</v>
      </c>
    </row>
    <row r="697" spans="1:20" ht="17.25" customHeight="1">
      <c r="A697" s="569"/>
      <c r="B697" s="569"/>
      <c r="C697" s="510"/>
      <c r="D697" s="510" t="s">
        <v>38</v>
      </c>
      <c r="E697" s="570" t="s">
        <v>39</v>
      </c>
      <c r="F697" s="570"/>
      <c r="G697" s="534">
        <f t="shared" si="108"/>
        <v>2020</v>
      </c>
      <c r="H697" s="536">
        <f t="shared" si="109"/>
        <v>2020</v>
      </c>
      <c r="I697" s="536">
        <f t="shared" si="110"/>
        <v>2020</v>
      </c>
      <c r="J697" s="536">
        <v>0</v>
      </c>
      <c r="K697" s="536">
        <v>2020</v>
      </c>
      <c r="L697" s="536">
        <v>0</v>
      </c>
      <c r="M697" s="536">
        <v>0</v>
      </c>
      <c r="N697" s="536">
        <v>0</v>
      </c>
      <c r="O697" s="536">
        <v>0</v>
      </c>
      <c r="P697" s="536">
        <v>0</v>
      </c>
      <c r="Q697" s="536">
        <f t="shared" si="111"/>
        <v>0</v>
      </c>
      <c r="R697" s="536">
        <v>0</v>
      </c>
      <c r="S697" s="536">
        <v>0</v>
      </c>
      <c r="T697" s="535">
        <v>0</v>
      </c>
    </row>
    <row r="698" spans="1:20" ht="24" customHeight="1">
      <c r="A698" s="569"/>
      <c r="B698" s="569"/>
      <c r="C698" s="510"/>
      <c r="D698" s="510" t="s">
        <v>17</v>
      </c>
      <c r="E698" s="570" t="s">
        <v>18</v>
      </c>
      <c r="F698" s="570"/>
      <c r="G698" s="534">
        <f aca="true" t="shared" si="115" ref="G698:G722">SUM(H698,Q698)</f>
        <v>79650</v>
      </c>
      <c r="H698" s="536">
        <f aca="true" t="shared" si="116" ref="H698:H722">SUM(I698,L698:P698)</f>
        <v>79650</v>
      </c>
      <c r="I698" s="536">
        <f aca="true" t="shared" si="117" ref="I698:I722">SUM(J698:K698)</f>
        <v>79650</v>
      </c>
      <c r="J698" s="536">
        <v>0</v>
      </c>
      <c r="K698" s="536">
        <v>79650</v>
      </c>
      <c r="L698" s="536">
        <v>0</v>
      </c>
      <c r="M698" s="536">
        <v>0</v>
      </c>
      <c r="N698" s="536">
        <v>0</v>
      </c>
      <c r="O698" s="536">
        <v>0</v>
      </c>
      <c r="P698" s="536">
        <v>0</v>
      </c>
      <c r="Q698" s="536">
        <f aca="true" t="shared" si="118" ref="Q698:Q722">SUM(R698,T698)</f>
        <v>0</v>
      </c>
      <c r="R698" s="536">
        <v>0</v>
      </c>
      <c r="S698" s="536">
        <v>0</v>
      </c>
      <c r="T698" s="535">
        <v>0</v>
      </c>
    </row>
    <row r="699" spans="1:20" ht="22.5" customHeight="1">
      <c r="A699" s="569"/>
      <c r="B699" s="569"/>
      <c r="C699" s="539" t="s">
        <v>478</v>
      </c>
      <c r="D699" s="539"/>
      <c r="E699" s="571" t="s">
        <v>473</v>
      </c>
      <c r="F699" s="571"/>
      <c r="G699" s="542">
        <f>SUM(G700:G701)</f>
        <v>31083</v>
      </c>
      <c r="H699" s="542">
        <f>SUM(H700:H701)</f>
        <v>31083</v>
      </c>
      <c r="I699" s="542">
        <f>SUM(I700:I701)</f>
        <v>31083</v>
      </c>
      <c r="J699" s="542">
        <f>SUM(J700:J701)</f>
        <v>0</v>
      </c>
      <c r="K699" s="542">
        <f aca="true" t="shared" si="119" ref="K699:T699">SUM(K700:K701)</f>
        <v>31083</v>
      </c>
      <c r="L699" s="542">
        <f t="shared" si="119"/>
        <v>0</v>
      </c>
      <c r="M699" s="542">
        <f t="shared" si="119"/>
        <v>0</v>
      </c>
      <c r="N699" s="542">
        <f t="shared" si="119"/>
        <v>0</v>
      </c>
      <c r="O699" s="542">
        <f t="shared" si="119"/>
        <v>0</v>
      </c>
      <c r="P699" s="542">
        <f t="shared" si="119"/>
        <v>0</v>
      </c>
      <c r="Q699" s="542">
        <f t="shared" si="119"/>
        <v>0</v>
      </c>
      <c r="R699" s="542">
        <f t="shared" si="119"/>
        <v>0</v>
      </c>
      <c r="S699" s="542">
        <f t="shared" si="119"/>
        <v>0</v>
      </c>
      <c r="T699" s="541">
        <f t="shared" si="119"/>
        <v>0</v>
      </c>
    </row>
    <row r="700" spans="1:20" ht="13.5" customHeight="1">
      <c r="A700" s="569"/>
      <c r="B700" s="569"/>
      <c r="C700" s="510"/>
      <c r="D700" s="510" t="s">
        <v>5</v>
      </c>
      <c r="E700" s="570" t="s">
        <v>6</v>
      </c>
      <c r="F700" s="570"/>
      <c r="G700" s="534">
        <f t="shared" si="115"/>
        <v>21083</v>
      </c>
      <c r="H700" s="536">
        <f t="shared" si="116"/>
        <v>21083</v>
      </c>
      <c r="I700" s="536">
        <f t="shared" si="117"/>
        <v>21083</v>
      </c>
      <c r="J700" s="536">
        <v>0</v>
      </c>
      <c r="K700" s="536">
        <v>21083</v>
      </c>
      <c r="L700" s="536">
        <v>0</v>
      </c>
      <c r="M700" s="536">
        <v>0</v>
      </c>
      <c r="N700" s="536">
        <v>0</v>
      </c>
      <c r="O700" s="536">
        <v>0</v>
      </c>
      <c r="P700" s="536">
        <v>0</v>
      </c>
      <c r="Q700" s="536">
        <f t="shared" si="118"/>
        <v>0</v>
      </c>
      <c r="R700" s="536">
        <v>0</v>
      </c>
      <c r="S700" s="536">
        <v>0</v>
      </c>
      <c r="T700" s="535">
        <v>0</v>
      </c>
    </row>
    <row r="701" spans="1:20" ht="33" customHeight="1">
      <c r="A701" s="569"/>
      <c r="B701" s="569"/>
      <c r="C701" s="510"/>
      <c r="D701" s="510" t="s">
        <v>52</v>
      </c>
      <c r="E701" s="570" t="s">
        <v>53</v>
      </c>
      <c r="F701" s="570"/>
      <c r="G701" s="534">
        <f t="shared" si="115"/>
        <v>10000</v>
      </c>
      <c r="H701" s="536">
        <f t="shared" si="116"/>
        <v>10000</v>
      </c>
      <c r="I701" s="536">
        <f t="shared" si="117"/>
        <v>10000</v>
      </c>
      <c r="J701" s="536">
        <v>0</v>
      </c>
      <c r="K701" s="536">
        <v>10000</v>
      </c>
      <c r="L701" s="536">
        <v>0</v>
      </c>
      <c r="M701" s="536">
        <v>0</v>
      </c>
      <c r="N701" s="536">
        <v>0</v>
      </c>
      <c r="O701" s="536">
        <v>0</v>
      </c>
      <c r="P701" s="536">
        <v>0</v>
      </c>
      <c r="Q701" s="536">
        <f t="shared" si="118"/>
        <v>0</v>
      </c>
      <c r="R701" s="536">
        <v>0</v>
      </c>
      <c r="S701" s="536">
        <v>0</v>
      </c>
      <c r="T701" s="535">
        <v>0</v>
      </c>
    </row>
    <row r="702" spans="1:20" ht="17.25" customHeight="1">
      <c r="A702" s="569"/>
      <c r="B702" s="569"/>
      <c r="C702" s="539" t="s">
        <v>479</v>
      </c>
      <c r="D702" s="539"/>
      <c r="E702" s="571" t="s">
        <v>630</v>
      </c>
      <c r="F702" s="571"/>
      <c r="G702" s="542">
        <f>SUM(G703:G704)</f>
        <v>44504</v>
      </c>
      <c r="H702" s="542">
        <f>SUM(H703:H704)</f>
        <v>44504</v>
      </c>
      <c r="I702" s="542">
        <f>SUM(I703:I704)</f>
        <v>39504</v>
      </c>
      <c r="J702" s="542">
        <f>SUM(J703:J704)</f>
        <v>0</v>
      </c>
      <c r="K702" s="542">
        <f aca="true" t="shared" si="120" ref="K702:T702">SUM(K703:K704)</f>
        <v>39504</v>
      </c>
      <c r="L702" s="542">
        <f t="shared" si="120"/>
        <v>0</v>
      </c>
      <c r="M702" s="542">
        <f t="shared" si="120"/>
        <v>5000</v>
      </c>
      <c r="N702" s="542">
        <f t="shared" si="120"/>
        <v>0</v>
      </c>
      <c r="O702" s="542">
        <f t="shared" si="120"/>
        <v>0</v>
      </c>
      <c r="P702" s="542">
        <f t="shared" si="120"/>
        <v>0</v>
      </c>
      <c r="Q702" s="542">
        <f t="shared" si="120"/>
        <v>0</v>
      </c>
      <c r="R702" s="542">
        <f t="shared" si="120"/>
        <v>0</v>
      </c>
      <c r="S702" s="542">
        <f t="shared" si="120"/>
        <v>0</v>
      </c>
      <c r="T702" s="541">
        <f t="shared" si="120"/>
        <v>0</v>
      </c>
    </row>
    <row r="703" spans="1:20" ht="24" customHeight="1">
      <c r="A703" s="569"/>
      <c r="B703" s="569"/>
      <c r="C703" s="510"/>
      <c r="D703" s="510" t="s">
        <v>7</v>
      </c>
      <c r="E703" s="570" t="s">
        <v>8</v>
      </c>
      <c r="F703" s="570"/>
      <c r="G703" s="534">
        <f t="shared" si="115"/>
        <v>5000</v>
      </c>
      <c r="H703" s="536">
        <f t="shared" si="116"/>
        <v>5000</v>
      </c>
      <c r="I703" s="536">
        <f t="shared" si="117"/>
        <v>0</v>
      </c>
      <c r="J703" s="536">
        <v>0</v>
      </c>
      <c r="K703" s="536">
        <v>0</v>
      </c>
      <c r="L703" s="536">
        <v>0</v>
      </c>
      <c r="M703" s="536">
        <v>5000</v>
      </c>
      <c r="N703" s="536">
        <v>0</v>
      </c>
      <c r="O703" s="536">
        <v>0</v>
      </c>
      <c r="P703" s="536">
        <v>0</v>
      </c>
      <c r="Q703" s="536">
        <f t="shared" si="118"/>
        <v>0</v>
      </c>
      <c r="R703" s="536">
        <v>0</v>
      </c>
      <c r="S703" s="536">
        <v>0</v>
      </c>
      <c r="T703" s="535">
        <v>0</v>
      </c>
    </row>
    <row r="704" spans="1:20" ht="26.25" customHeight="1">
      <c r="A704" s="569"/>
      <c r="B704" s="569"/>
      <c r="C704" s="510"/>
      <c r="D704" s="510" t="s">
        <v>17</v>
      </c>
      <c r="E704" s="570" t="s">
        <v>18</v>
      </c>
      <c r="F704" s="570"/>
      <c r="G704" s="534">
        <f t="shared" si="115"/>
        <v>39504</v>
      </c>
      <c r="H704" s="536">
        <f t="shared" si="116"/>
        <v>39504</v>
      </c>
      <c r="I704" s="536">
        <f t="shared" si="117"/>
        <v>39504</v>
      </c>
      <c r="J704" s="536">
        <v>0</v>
      </c>
      <c r="K704" s="536">
        <v>39504</v>
      </c>
      <c r="L704" s="536">
        <v>0</v>
      </c>
      <c r="M704" s="536">
        <v>0</v>
      </c>
      <c r="N704" s="536">
        <v>0</v>
      </c>
      <c r="O704" s="536">
        <v>0</v>
      </c>
      <c r="P704" s="536">
        <v>0</v>
      </c>
      <c r="Q704" s="536">
        <f t="shared" si="118"/>
        <v>0</v>
      </c>
      <c r="R704" s="536">
        <v>0</v>
      </c>
      <c r="S704" s="536">
        <v>0</v>
      </c>
      <c r="T704" s="535">
        <v>0</v>
      </c>
    </row>
    <row r="705" spans="1:20" ht="24.75" customHeight="1">
      <c r="A705" s="584" t="s">
        <v>157</v>
      </c>
      <c r="B705" s="584"/>
      <c r="C705" s="539"/>
      <c r="D705" s="539"/>
      <c r="E705" s="571" t="s">
        <v>158</v>
      </c>
      <c r="F705" s="571"/>
      <c r="G705" s="542">
        <f>SUM(G706)</f>
        <v>518097</v>
      </c>
      <c r="H705" s="542">
        <f aca="true" t="shared" si="121" ref="H705:T705">SUM(H706)</f>
        <v>58097</v>
      </c>
      <c r="I705" s="542">
        <f t="shared" si="121"/>
        <v>58097</v>
      </c>
      <c r="J705" s="542">
        <f t="shared" si="121"/>
        <v>0</v>
      </c>
      <c r="K705" s="542">
        <f t="shared" si="121"/>
        <v>58097</v>
      </c>
      <c r="L705" s="542">
        <f t="shared" si="121"/>
        <v>0</v>
      </c>
      <c r="M705" s="542">
        <f t="shared" si="121"/>
        <v>0</v>
      </c>
      <c r="N705" s="542">
        <f t="shared" si="121"/>
        <v>0</v>
      </c>
      <c r="O705" s="542">
        <f t="shared" si="121"/>
        <v>0</v>
      </c>
      <c r="P705" s="542">
        <f t="shared" si="121"/>
        <v>0</v>
      </c>
      <c r="Q705" s="542">
        <f t="shared" si="121"/>
        <v>460000</v>
      </c>
      <c r="R705" s="542">
        <f t="shared" si="121"/>
        <v>460000</v>
      </c>
      <c r="S705" s="542">
        <f t="shared" si="121"/>
        <v>0</v>
      </c>
      <c r="T705" s="542">
        <f t="shared" si="121"/>
        <v>0</v>
      </c>
    </row>
    <row r="706" spans="1:20" ht="43.5" customHeight="1">
      <c r="A706" s="584"/>
      <c r="B706" s="584"/>
      <c r="C706" s="539" t="s">
        <v>160</v>
      </c>
      <c r="D706" s="539"/>
      <c r="E706" s="571" t="s">
        <v>159</v>
      </c>
      <c r="F706" s="571"/>
      <c r="G706" s="542">
        <f>SUM(G707:G710)</f>
        <v>518097</v>
      </c>
      <c r="H706" s="542">
        <f aca="true" t="shared" si="122" ref="H706:T706">SUM(H707:H710)</f>
        <v>58097</v>
      </c>
      <c r="I706" s="542">
        <f t="shared" si="122"/>
        <v>58097</v>
      </c>
      <c r="J706" s="542">
        <f t="shared" si="122"/>
        <v>0</v>
      </c>
      <c r="K706" s="542">
        <f t="shared" si="122"/>
        <v>58097</v>
      </c>
      <c r="L706" s="542">
        <f t="shared" si="122"/>
        <v>0</v>
      </c>
      <c r="M706" s="542">
        <f t="shared" si="122"/>
        <v>0</v>
      </c>
      <c r="N706" s="542">
        <f t="shared" si="122"/>
        <v>0</v>
      </c>
      <c r="O706" s="542">
        <f t="shared" si="122"/>
        <v>0</v>
      </c>
      <c r="P706" s="542">
        <f t="shared" si="122"/>
        <v>0</v>
      </c>
      <c r="Q706" s="542">
        <f t="shared" si="122"/>
        <v>460000</v>
      </c>
      <c r="R706" s="542">
        <f t="shared" si="122"/>
        <v>460000</v>
      </c>
      <c r="S706" s="542">
        <f t="shared" si="122"/>
        <v>0</v>
      </c>
      <c r="T706" s="542">
        <f t="shared" si="122"/>
        <v>0</v>
      </c>
    </row>
    <row r="707" spans="1:20" ht="22.5" customHeight="1">
      <c r="A707" s="569"/>
      <c r="B707" s="569"/>
      <c r="C707" s="510"/>
      <c r="D707" s="510" t="s">
        <v>22</v>
      </c>
      <c r="E707" s="570" t="s">
        <v>23</v>
      </c>
      <c r="F707" s="570"/>
      <c r="G707" s="534">
        <f>SUM(H707,Q707)</f>
        <v>11000</v>
      </c>
      <c r="H707" s="536">
        <f>SUM(I707,L707:P707)</f>
        <v>11000</v>
      </c>
      <c r="I707" s="536">
        <f>SUM(J707:K707)</f>
        <v>11000</v>
      </c>
      <c r="J707" s="536">
        <v>0</v>
      </c>
      <c r="K707" s="536">
        <v>11000</v>
      </c>
      <c r="L707" s="536">
        <v>0</v>
      </c>
      <c r="M707" s="536">
        <v>0</v>
      </c>
      <c r="N707" s="536">
        <v>0</v>
      </c>
      <c r="O707" s="536">
        <v>0</v>
      </c>
      <c r="P707" s="536">
        <v>0</v>
      </c>
      <c r="Q707" s="536">
        <f>SUM(R707,T707)</f>
        <v>0</v>
      </c>
      <c r="R707" s="536">
        <v>0</v>
      </c>
      <c r="S707" s="536">
        <v>0</v>
      </c>
      <c r="T707" s="535">
        <v>0</v>
      </c>
    </row>
    <row r="708" spans="1:20" ht="22.5" customHeight="1">
      <c r="A708" s="569"/>
      <c r="B708" s="569"/>
      <c r="C708" s="510"/>
      <c r="D708" s="510" t="s">
        <v>5</v>
      </c>
      <c r="E708" s="570" t="s">
        <v>6</v>
      </c>
      <c r="F708" s="570"/>
      <c r="G708" s="534">
        <f>SUM(H708,Q708)</f>
        <v>47097</v>
      </c>
      <c r="H708" s="536">
        <f>SUM(I708,L708:P708)</f>
        <v>47097</v>
      </c>
      <c r="I708" s="536">
        <f>SUM(J708:K708)</f>
        <v>47097</v>
      </c>
      <c r="J708" s="536">
        <v>0</v>
      </c>
      <c r="K708" s="536">
        <v>47097</v>
      </c>
      <c r="L708" s="536">
        <v>0</v>
      </c>
      <c r="M708" s="536">
        <v>0</v>
      </c>
      <c r="N708" s="536">
        <v>0</v>
      </c>
      <c r="O708" s="536">
        <v>0</v>
      </c>
      <c r="P708" s="536">
        <v>0</v>
      </c>
      <c r="Q708" s="536">
        <f>SUM(R708,T708)</f>
        <v>0</v>
      </c>
      <c r="R708" s="536">
        <v>0</v>
      </c>
      <c r="S708" s="536">
        <v>0</v>
      </c>
      <c r="T708" s="535">
        <v>0</v>
      </c>
    </row>
    <row r="709" spans="1:20" ht="22.5" customHeight="1">
      <c r="A709" s="569"/>
      <c r="B709" s="569"/>
      <c r="C709" s="551"/>
      <c r="D709" s="551" t="s">
        <v>58</v>
      </c>
      <c r="E709" s="570" t="s">
        <v>59</v>
      </c>
      <c r="F709" s="570"/>
      <c r="G709" s="534">
        <f>SUM(H709,Q709)</f>
        <v>410000</v>
      </c>
      <c r="H709" s="536">
        <f>SUM(I709,L709:P709)</f>
        <v>0</v>
      </c>
      <c r="I709" s="536">
        <f>SUM(J709:K709)</f>
        <v>0</v>
      </c>
      <c r="J709" s="536">
        <v>0</v>
      </c>
      <c r="K709" s="536" t="s">
        <v>3</v>
      </c>
      <c r="L709" s="536">
        <v>0</v>
      </c>
      <c r="M709" s="536">
        <v>0</v>
      </c>
      <c r="N709" s="536">
        <v>0</v>
      </c>
      <c r="O709" s="536">
        <v>0</v>
      </c>
      <c r="P709" s="536">
        <v>0</v>
      </c>
      <c r="Q709" s="536">
        <f>SUM(R709,T709)</f>
        <v>410000</v>
      </c>
      <c r="R709" s="536">
        <v>410000</v>
      </c>
      <c r="S709" s="534">
        <v>0</v>
      </c>
      <c r="T709" s="535">
        <v>0</v>
      </c>
    </row>
    <row r="710" spans="1:20" ht="22.5" customHeight="1">
      <c r="A710" s="569"/>
      <c r="B710" s="569"/>
      <c r="C710" s="551"/>
      <c r="D710" s="551" t="s">
        <v>62</v>
      </c>
      <c r="E710" s="570" t="s">
        <v>63</v>
      </c>
      <c r="F710" s="570"/>
      <c r="G710" s="534">
        <f>SUM(H710,Q710)</f>
        <v>50000</v>
      </c>
      <c r="H710" s="536">
        <f>SUM(I710,L710:P710)</f>
        <v>0</v>
      </c>
      <c r="I710" s="536">
        <f>SUM(J710:K710)</f>
        <v>0</v>
      </c>
      <c r="J710" s="536">
        <v>0</v>
      </c>
      <c r="K710" s="536" t="s">
        <v>3</v>
      </c>
      <c r="L710" s="536">
        <v>0</v>
      </c>
      <c r="M710" s="536">
        <v>0</v>
      </c>
      <c r="N710" s="536">
        <v>0</v>
      </c>
      <c r="O710" s="536">
        <v>0</v>
      </c>
      <c r="P710" s="536">
        <v>0</v>
      </c>
      <c r="Q710" s="536">
        <f>SUM(R710,T710)</f>
        <v>50000</v>
      </c>
      <c r="R710" s="536">
        <v>50000</v>
      </c>
      <c r="S710" s="534">
        <v>0</v>
      </c>
      <c r="T710" s="535">
        <v>0</v>
      </c>
    </row>
    <row r="711" spans="1:20" ht="21.75" customHeight="1">
      <c r="A711" s="584" t="s">
        <v>229</v>
      </c>
      <c r="B711" s="584"/>
      <c r="C711" s="539"/>
      <c r="D711" s="539"/>
      <c r="E711" s="571" t="s">
        <v>230</v>
      </c>
      <c r="F711" s="571"/>
      <c r="G711" s="542">
        <f>SUM(G712,G716)</f>
        <v>42000</v>
      </c>
      <c r="H711" s="542">
        <f>SUM(H712,H716)</f>
        <v>42000</v>
      </c>
      <c r="I711" s="542">
        <f>SUM(I712,I716)</f>
        <v>20000</v>
      </c>
      <c r="J711" s="542">
        <f>SUM(J712,J716)</f>
        <v>1500</v>
      </c>
      <c r="K711" s="542">
        <f aca="true" t="shared" si="123" ref="K711:T711">SUM(K712,K716)</f>
        <v>18500</v>
      </c>
      <c r="L711" s="542">
        <f t="shared" si="123"/>
        <v>22000</v>
      </c>
      <c r="M711" s="542">
        <f t="shared" si="123"/>
        <v>0</v>
      </c>
      <c r="N711" s="542">
        <f t="shared" si="123"/>
        <v>0</v>
      </c>
      <c r="O711" s="542">
        <f t="shared" si="123"/>
        <v>0</v>
      </c>
      <c r="P711" s="542">
        <f t="shared" si="123"/>
        <v>0</v>
      </c>
      <c r="Q711" s="542">
        <f t="shared" si="123"/>
        <v>0</v>
      </c>
      <c r="R711" s="542">
        <f t="shared" si="123"/>
        <v>0</v>
      </c>
      <c r="S711" s="542">
        <f t="shared" si="123"/>
        <v>0</v>
      </c>
      <c r="T711" s="541">
        <f t="shared" si="123"/>
        <v>0</v>
      </c>
    </row>
    <row r="712" spans="1:20" ht="22.5" customHeight="1">
      <c r="A712" s="584"/>
      <c r="B712" s="584"/>
      <c r="C712" s="539" t="s">
        <v>480</v>
      </c>
      <c r="D712" s="539"/>
      <c r="E712" s="571" t="s">
        <v>481</v>
      </c>
      <c r="F712" s="571"/>
      <c r="G712" s="542">
        <f>SUM(G713:G715)</f>
        <v>20000</v>
      </c>
      <c r="H712" s="542">
        <f>SUM(H713:H715)</f>
        <v>20000</v>
      </c>
      <c r="I712" s="542">
        <f>SUM(I713:I715)</f>
        <v>20000</v>
      </c>
      <c r="J712" s="542">
        <f>SUM(J713:J715)</f>
        <v>1500</v>
      </c>
      <c r="K712" s="542">
        <f aca="true" t="shared" si="124" ref="K712:T712">SUM(K713:K715)</f>
        <v>18500</v>
      </c>
      <c r="L712" s="542">
        <f t="shared" si="124"/>
        <v>0</v>
      </c>
      <c r="M712" s="542">
        <f t="shared" si="124"/>
        <v>0</v>
      </c>
      <c r="N712" s="542">
        <f t="shared" si="124"/>
        <v>0</v>
      </c>
      <c r="O712" s="542">
        <f t="shared" si="124"/>
        <v>0</v>
      </c>
      <c r="P712" s="542">
        <f t="shared" si="124"/>
        <v>0</v>
      </c>
      <c r="Q712" s="542">
        <f t="shared" si="124"/>
        <v>0</v>
      </c>
      <c r="R712" s="542">
        <f t="shared" si="124"/>
        <v>0</v>
      </c>
      <c r="S712" s="542">
        <f t="shared" si="124"/>
        <v>0</v>
      </c>
      <c r="T712" s="541">
        <f t="shared" si="124"/>
        <v>0</v>
      </c>
    </row>
    <row r="713" spans="1:20" ht="16.5" customHeight="1">
      <c r="A713" s="569"/>
      <c r="B713" s="569"/>
      <c r="C713" s="510"/>
      <c r="D713" s="510" t="s">
        <v>20</v>
      </c>
      <c r="E713" s="570" t="s">
        <v>21</v>
      </c>
      <c r="F713" s="570"/>
      <c r="G713" s="534">
        <f t="shared" si="115"/>
        <v>1500</v>
      </c>
      <c r="H713" s="536">
        <f t="shared" si="116"/>
        <v>1500</v>
      </c>
      <c r="I713" s="536">
        <f t="shared" si="117"/>
        <v>1500</v>
      </c>
      <c r="J713" s="536">
        <v>1500</v>
      </c>
      <c r="K713" s="536">
        <v>0</v>
      </c>
      <c r="L713" s="536">
        <v>0</v>
      </c>
      <c r="M713" s="536">
        <v>0</v>
      </c>
      <c r="N713" s="536">
        <v>0</v>
      </c>
      <c r="O713" s="536">
        <v>0</v>
      </c>
      <c r="P713" s="536">
        <v>0</v>
      </c>
      <c r="Q713" s="536">
        <f t="shared" si="118"/>
        <v>0</v>
      </c>
      <c r="R713" s="536">
        <v>0</v>
      </c>
      <c r="S713" s="536">
        <v>0</v>
      </c>
      <c r="T713" s="535">
        <v>0</v>
      </c>
    </row>
    <row r="714" spans="1:20" ht="16.5" customHeight="1">
      <c r="A714" s="569"/>
      <c r="B714" s="569"/>
      <c r="C714" s="510"/>
      <c r="D714" s="510" t="s">
        <v>22</v>
      </c>
      <c r="E714" s="570" t="s">
        <v>23</v>
      </c>
      <c r="F714" s="570"/>
      <c r="G714" s="534">
        <f t="shared" si="115"/>
        <v>13000</v>
      </c>
      <c r="H714" s="536">
        <f t="shared" si="116"/>
        <v>13000</v>
      </c>
      <c r="I714" s="536">
        <f t="shared" si="117"/>
        <v>13000</v>
      </c>
      <c r="J714" s="536">
        <v>0</v>
      </c>
      <c r="K714" s="536">
        <v>13000</v>
      </c>
      <c r="L714" s="536">
        <v>0</v>
      </c>
      <c r="M714" s="536">
        <v>0</v>
      </c>
      <c r="N714" s="536">
        <v>0</v>
      </c>
      <c r="O714" s="536">
        <v>0</v>
      </c>
      <c r="P714" s="536">
        <v>0</v>
      </c>
      <c r="Q714" s="536">
        <f t="shared" si="118"/>
        <v>0</v>
      </c>
      <c r="R714" s="536">
        <v>0</v>
      </c>
      <c r="S714" s="536">
        <v>0</v>
      </c>
      <c r="T714" s="535">
        <v>0</v>
      </c>
    </row>
    <row r="715" spans="1:20" ht="18" customHeight="1">
      <c r="A715" s="569"/>
      <c r="B715" s="569"/>
      <c r="C715" s="510"/>
      <c r="D715" s="510" t="s">
        <v>5</v>
      </c>
      <c r="E715" s="570" t="s">
        <v>6</v>
      </c>
      <c r="F715" s="570"/>
      <c r="G715" s="534">
        <f t="shared" si="115"/>
        <v>5500</v>
      </c>
      <c r="H715" s="536">
        <f t="shared" si="116"/>
        <v>5500</v>
      </c>
      <c r="I715" s="536">
        <f t="shared" si="117"/>
        <v>5500</v>
      </c>
      <c r="J715" s="536">
        <v>0</v>
      </c>
      <c r="K715" s="536">
        <v>5500</v>
      </c>
      <c r="L715" s="536">
        <v>0</v>
      </c>
      <c r="M715" s="536">
        <v>0</v>
      </c>
      <c r="N715" s="536">
        <v>0</v>
      </c>
      <c r="O715" s="536">
        <v>0</v>
      </c>
      <c r="P715" s="536">
        <v>0</v>
      </c>
      <c r="Q715" s="536">
        <f t="shared" si="118"/>
        <v>0</v>
      </c>
      <c r="R715" s="536">
        <v>0</v>
      </c>
      <c r="S715" s="536">
        <v>0</v>
      </c>
      <c r="T715" s="535">
        <v>0</v>
      </c>
    </row>
    <row r="716" spans="1:20" ht="13.5" customHeight="1">
      <c r="A716" s="569"/>
      <c r="B716" s="569"/>
      <c r="C716" s="539" t="s">
        <v>482</v>
      </c>
      <c r="D716" s="539"/>
      <c r="E716" s="571" t="s">
        <v>246</v>
      </c>
      <c r="F716" s="571"/>
      <c r="G716" s="542">
        <f>SUM(G717)</f>
        <v>22000</v>
      </c>
      <c r="H716" s="542">
        <f>SUM(H717)</f>
        <v>22000</v>
      </c>
      <c r="I716" s="542">
        <f>SUM(I717)</f>
        <v>0</v>
      </c>
      <c r="J716" s="542">
        <f>SUM(J717)</f>
        <v>0</v>
      </c>
      <c r="K716" s="542">
        <f aca="true" t="shared" si="125" ref="K716:T716">SUM(K717)</f>
        <v>0</v>
      </c>
      <c r="L716" s="542">
        <f t="shared" si="125"/>
        <v>22000</v>
      </c>
      <c r="M716" s="542">
        <f t="shared" si="125"/>
        <v>0</v>
      </c>
      <c r="N716" s="542">
        <f t="shared" si="125"/>
        <v>0</v>
      </c>
      <c r="O716" s="542">
        <f t="shared" si="125"/>
        <v>0</v>
      </c>
      <c r="P716" s="542">
        <f t="shared" si="125"/>
        <v>0</v>
      </c>
      <c r="Q716" s="542">
        <f t="shared" si="125"/>
        <v>0</v>
      </c>
      <c r="R716" s="542">
        <f t="shared" si="125"/>
        <v>0</v>
      </c>
      <c r="S716" s="542">
        <f t="shared" si="125"/>
        <v>0</v>
      </c>
      <c r="T716" s="541">
        <f t="shared" si="125"/>
        <v>0</v>
      </c>
    </row>
    <row r="717" spans="1:20" ht="70.5" customHeight="1">
      <c r="A717" s="569"/>
      <c r="B717" s="569"/>
      <c r="C717" s="510"/>
      <c r="D717" s="510" t="s">
        <v>565</v>
      </c>
      <c r="E717" s="570" t="s">
        <v>19</v>
      </c>
      <c r="F717" s="570"/>
      <c r="G717" s="534">
        <f t="shared" si="115"/>
        <v>22000</v>
      </c>
      <c r="H717" s="536">
        <f t="shared" si="116"/>
        <v>22000</v>
      </c>
      <c r="I717" s="536">
        <f t="shared" si="117"/>
        <v>0</v>
      </c>
      <c r="J717" s="536">
        <v>0</v>
      </c>
      <c r="K717" s="536" t="s">
        <v>3</v>
      </c>
      <c r="L717" s="536">
        <v>22000</v>
      </c>
      <c r="M717" s="536">
        <v>0</v>
      </c>
      <c r="N717" s="536">
        <v>0</v>
      </c>
      <c r="O717" s="536">
        <v>0</v>
      </c>
      <c r="P717" s="536">
        <v>0</v>
      </c>
      <c r="Q717" s="536">
        <f t="shared" si="118"/>
        <v>0</v>
      </c>
      <c r="R717" s="536">
        <v>0</v>
      </c>
      <c r="S717" s="536">
        <v>0</v>
      </c>
      <c r="T717" s="535">
        <v>0</v>
      </c>
    </row>
    <row r="718" spans="1:20" ht="20.25" customHeight="1">
      <c r="A718" s="584" t="s">
        <v>231</v>
      </c>
      <c r="B718" s="584"/>
      <c r="C718" s="539"/>
      <c r="D718" s="539"/>
      <c r="E718" s="571" t="s">
        <v>232</v>
      </c>
      <c r="F718" s="571"/>
      <c r="G718" s="542">
        <f>SUM(G719)</f>
        <v>30000</v>
      </c>
      <c r="H718" s="542">
        <f>SUM(H719)</f>
        <v>30000</v>
      </c>
      <c r="I718" s="542">
        <f>SUM(I719)</f>
        <v>30000</v>
      </c>
      <c r="J718" s="542">
        <f>SUM(J719)</f>
        <v>7000</v>
      </c>
      <c r="K718" s="542">
        <f aca="true" t="shared" si="126" ref="K718:T718">SUM(K719)</f>
        <v>23000</v>
      </c>
      <c r="L718" s="542">
        <f t="shared" si="126"/>
        <v>0</v>
      </c>
      <c r="M718" s="542">
        <f t="shared" si="126"/>
        <v>0</v>
      </c>
      <c r="N718" s="542">
        <f t="shared" si="126"/>
        <v>0</v>
      </c>
      <c r="O718" s="542">
        <f t="shared" si="126"/>
        <v>0</v>
      </c>
      <c r="P718" s="542">
        <f t="shared" si="126"/>
        <v>0</v>
      </c>
      <c r="Q718" s="542">
        <f t="shared" si="126"/>
        <v>0</v>
      </c>
      <c r="R718" s="542">
        <f t="shared" si="126"/>
        <v>0</v>
      </c>
      <c r="S718" s="542">
        <f t="shared" si="126"/>
        <v>0</v>
      </c>
      <c r="T718" s="541">
        <f t="shared" si="126"/>
        <v>0</v>
      </c>
    </row>
    <row r="719" spans="1:20" ht="21.75" customHeight="1">
      <c r="A719" s="584"/>
      <c r="B719" s="584"/>
      <c r="C719" s="539" t="s">
        <v>483</v>
      </c>
      <c r="D719" s="539"/>
      <c r="E719" s="571" t="s">
        <v>128</v>
      </c>
      <c r="F719" s="571"/>
      <c r="G719" s="542">
        <f>SUM(G720:G722)</f>
        <v>30000</v>
      </c>
      <c r="H719" s="542">
        <f>SUM(H720:H722)</f>
        <v>30000</v>
      </c>
      <c r="I719" s="542">
        <f>SUM(I720:I722)</f>
        <v>30000</v>
      </c>
      <c r="J719" s="542">
        <f>SUM(J720:J722)</f>
        <v>7000</v>
      </c>
      <c r="K719" s="542">
        <f aca="true" t="shared" si="127" ref="K719:T719">SUM(K720:K722)</f>
        <v>23000</v>
      </c>
      <c r="L719" s="542">
        <f t="shared" si="127"/>
        <v>0</v>
      </c>
      <c r="M719" s="542">
        <f t="shared" si="127"/>
        <v>0</v>
      </c>
      <c r="N719" s="542">
        <f t="shared" si="127"/>
        <v>0</v>
      </c>
      <c r="O719" s="542">
        <f t="shared" si="127"/>
        <v>0</v>
      </c>
      <c r="P719" s="542">
        <f t="shared" si="127"/>
        <v>0</v>
      </c>
      <c r="Q719" s="542">
        <f t="shared" si="127"/>
        <v>0</v>
      </c>
      <c r="R719" s="542">
        <f t="shared" si="127"/>
        <v>0</v>
      </c>
      <c r="S719" s="542">
        <f t="shared" si="127"/>
        <v>0</v>
      </c>
      <c r="T719" s="541">
        <f t="shared" si="127"/>
        <v>0</v>
      </c>
    </row>
    <row r="720" spans="1:20" ht="13.5" customHeight="1">
      <c r="A720" s="569"/>
      <c r="B720" s="569"/>
      <c r="C720" s="510"/>
      <c r="D720" s="510" t="s">
        <v>20</v>
      </c>
      <c r="E720" s="570" t="s">
        <v>21</v>
      </c>
      <c r="F720" s="570"/>
      <c r="G720" s="534">
        <f t="shared" si="115"/>
        <v>7000</v>
      </c>
      <c r="H720" s="536">
        <f t="shared" si="116"/>
        <v>7000</v>
      </c>
      <c r="I720" s="536">
        <f t="shared" si="117"/>
        <v>7000</v>
      </c>
      <c r="J720" s="536">
        <v>7000</v>
      </c>
      <c r="K720" s="536" t="s">
        <v>3</v>
      </c>
      <c r="L720" s="536">
        <v>0</v>
      </c>
      <c r="M720" s="536">
        <v>0</v>
      </c>
      <c r="N720" s="536">
        <v>0</v>
      </c>
      <c r="O720" s="536">
        <v>0</v>
      </c>
      <c r="P720" s="536">
        <v>0</v>
      </c>
      <c r="Q720" s="536">
        <f t="shared" si="118"/>
        <v>0</v>
      </c>
      <c r="R720" s="536">
        <v>0</v>
      </c>
      <c r="S720" s="536">
        <v>0</v>
      </c>
      <c r="T720" s="535">
        <v>0</v>
      </c>
    </row>
    <row r="721" spans="1:20" ht="13.5" customHeight="1">
      <c r="A721" s="569"/>
      <c r="B721" s="569"/>
      <c r="C721" s="510"/>
      <c r="D721" s="510" t="s">
        <v>22</v>
      </c>
      <c r="E721" s="570" t="s">
        <v>23</v>
      </c>
      <c r="F721" s="570"/>
      <c r="G721" s="534">
        <f t="shared" si="115"/>
        <v>20000</v>
      </c>
      <c r="H721" s="536">
        <f t="shared" si="116"/>
        <v>20000</v>
      </c>
      <c r="I721" s="536">
        <f t="shared" si="117"/>
        <v>20000</v>
      </c>
      <c r="J721" s="536">
        <v>0</v>
      </c>
      <c r="K721" s="536">
        <v>20000</v>
      </c>
      <c r="L721" s="536">
        <v>0</v>
      </c>
      <c r="M721" s="536">
        <v>0</v>
      </c>
      <c r="N721" s="536">
        <v>0</v>
      </c>
      <c r="O721" s="536">
        <v>0</v>
      </c>
      <c r="P721" s="536">
        <v>0</v>
      </c>
      <c r="Q721" s="536">
        <f t="shared" si="118"/>
        <v>0</v>
      </c>
      <c r="R721" s="536">
        <v>0</v>
      </c>
      <c r="S721" s="536">
        <v>0</v>
      </c>
      <c r="T721" s="535">
        <v>0</v>
      </c>
    </row>
    <row r="722" spans="1:20" ht="13.5" customHeight="1">
      <c r="A722" s="569"/>
      <c r="B722" s="569"/>
      <c r="C722" s="510"/>
      <c r="D722" s="510" t="s">
        <v>5</v>
      </c>
      <c r="E722" s="570" t="s">
        <v>6</v>
      </c>
      <c r="F722" s="570"/>
      <c r="G722" s="534">
        <f t="shared" si="115"/>
        <v>3000</v>
      </c>
      <c r="H722" s="536">
        <f t="shared" si="116"/>
        <v>3000</v>
      </c>
      <c r="I722" s="536">
        <f t="shared" si="117"/>
        <v>3000</v>
      </c>
      <c r="J722" s="536">
        <v>0</v>
      </c>
      <c r="K722" s="536">
        <v>3000</v>
      </c>
      <c r="L722" s="536">
        <v>0</v>
      </c>
      <c r="M722" s="536">
        <v>0</v>
      </c>
      <c r="N722" s="536">
        <v>0</v>
      </c>
      <c r="O722" s="536">
        <v>0</v>
      </c>
      <c r="P722" s="536">
        <v>0</v>
      </c>
      <c r="Q722" s="536">
        <f t="shared" si="118"/>
        <v>0</v>
      </c>
      <c r="R722" s="536">
        <v>0</v>
      </c>
      <c r="S722" s="536">
        <v>0</v>
      </c>
      <c r="T722" s="535">
        <v>0</v>
      </c>
    </row>
    <row r="723" spans="1:20" ht="13.5" customHeight="1">
      <c r="A723" s="577" t="s">
        <v>129</v>
      </c>
      <c r="B723" s="577"/>
      <c r="C723" s="577"/>
      <c r="D723" s="577"/>
      <c r="E723" s="577"/>
      <c r="F723" s="577"/>
      <c r="G723" s="537">
        <f>SUM(G16,G19,G27,G61,G67,G84,G114,G173,G216,G221,G224,G439,G444,G571,G634,G711,G718,G705)</f>
        <v>105808635</v>
      </c>
      <c r="H723" s="537">
        <f aca="true" t="shared" si="128" ref="H723:T723">SUM(H16,H19,H27,H61,H67,H84,H114,H173,H216,H221,H224,H439,H444,H571,H634,H711,H718,H705)</f>
        <v>76259711</v>
      </c>
      <c r="I723" s="537">
        <f t="shared" si="128"/>
        <v>67934544</v>
      </c>
      <c r="J723" s="537">
        <f t="shared" si="128"/>
        <v>53363326</v>
      </c>
      <c r="K723" s="537">
        <f t="shared" si="128"/>
        <v>14571218</v>
      </c>
      <c r="L723" s="537">
        <f t="shared" si="128"/>
        <v>3431273</v>
      </c>
      <c r="M723" s="537">
        <f t="shared" si="128"/>
        <v>2339023</v>
      </c>
      <c r="N723" s="537">
        <f t="shared" si="128"/>
        <v>887046</v>
      </c>
      <c r="O723" s="537">
        <f t="shared" si="128"/>
        <v>1380870</v>
      </c>
      <c r="P723" s="537">
        <f t="shared" si="128"/>
        <v>286955</v>
      </c>
      <c r="Q723" s="537">
        <f t="shared" si="128"/>
        <v>29548924</v>
      </c>
      <c r="R723" s="537">
        <f t="shared" si="128"/>
        <v>29548924</v>
      </c>
      <c r="S723" s="537">
        <f t="shared" si="128"/>
        <v>12732944</v>
      </c>
      <c r="T723" s="537">
        <f t="shared" si="128"/>
        <v>0</v>
      </c>
    </row>
    <row r="724" ht="28.5" customHeight="1"/>
    <row r="727" ht="12.75">
      <c r="H727" s="538"/>
    </row>
  </sheetData>
  <sheetProtection/>
  <mergeCells count="1440">
    <mergeCell ref="A625:B625"/>
    <mergeCell ref="E625:F625"/>
    <mergeCell ref="A438:B438"/>
    <mergeCell ref="E438:F438"/>
    <mergeCell ref="A709:B709"/>
    <mergeCell ref="E709:F709"/>
    <mergeCell ref="A627:B627"/>
    <mergeCell ref="E627:F627"/>
    <mergeCell ref="A628:B628"/>
    <mergeCell ref="E628:F628"/>
    <mergeCell ref="A382:B382"/>
    <mergeCell ref="E382:F382"/>
    <mergeCell ref="A385:B385"/>
    <mergeCell ref="E385:F385"/>
    <mergeCell ref="A383:B383"/>
    <mergeCell ref="E383:F383"/>
    <mergeCell ref="A384:B384"/>
    <mergeCell ref="E384:F384"/>
    <mergeCell ref="A631:B631"/>
    <mergeCell ref="E631:F631"/>
    <mergeCell ref="A630:B630"/>
    <mergeCell ref="E630:F630"/>
    <mergeCell ref="A622:B622"/>
    <mergeCell ref="E622:F622"/>
    <mergeCell ref="A626:B626"/>
    <mergeCell ref="E626:F626"/>
    <mergeCell ref="A629:B629"/>
    <mergeCell ref="E629:F629"/>
    <mergeCell ref="A632:B632"/>
    <mergeCell ref="E632:F632"/>
    <mergeCell ref="A636:B636"/>
    <mergeCell ref="E636:F636"/>
    <mergeCell ref="A637:B637"/>
    <mergeCell ref="E637:F637"/>
    <mergeCell ref="A358:B358"/>
    <mergeCell ref="E358:F358"/>
    <mergeCell ref="A360:B360"/>
    <mergeCell ref="E360:F360"/>
    <mergeCell ref="A359:B359"/>
    <mergeCell ref="E359:F359"/>
    <mergeCell ref="A463:B463"/>
    <mergeCell ref="E463:F463"/>
    <mergeCell ref="A624:B624"/>
    <mergeCell ref="E624:F624"/>
    <mergeCell ref="A623:B623"/>
    <mergeCell ref="E623:F623"/>
    <mergeCell ref="A464:B464"/>
    <mergeCell ref="E464:F464"/>
    <mergeCell ref="A465:B465"/>
    <mergeCell ref="E465:F465"/>
    <mergeCell ref="R11:R14"/>
    <mergeCell ref="I12:I14"/>
    <mergeCell ref="A621:B621"/>
    <mergeCell ref="E621:F621"/>
    <mergeCell ref="A365:B365"/>
    <mergeCell ref="E365:F365"/>
    <mergeCell ref="A371:B371"/>
    <mergeCell ref="E371:F371"/>
    <mergeCell ref="J12:K13"/>
    <mergeCell ref="L12:L14"/>
    <mergeCell ref="A17:B17"/>
    <mergeCell ref="E17:F17"/>
    <mergeCell ref="A9:B14"/>
    <mergeCell ref="C9:C14"/>
    <mergeCell ref="D9:D14"/>
    <mergeCell ref="E9:F14"/>
    <mergeCell ref="A15:B15"/>
    <mergeCell ref="E15:F15"/>
    <mergeCell ref="H9:T9"/>
    <mergeCell ref="H10:H14"/>
    <mergeCell ref="I10:P11"/>
    <mergeCell ref="A16:B16"/>
    <mergeCell ref="E16:F16"/>
    <mergeCell ref="Q10:Q14"/>
    <mergeCell ref="O12:O14"/>
    <mergeCell ref="P12:P14"/>
    <mergeCell ref="M12:M14"/>
    <mergeCell ref="N12:N14"/>
    <mergeCell ref="A21:B21"/>
    <mergeCell ref="E21:F21"/>
    <mergeCell ref="A18:B18"/>
    <mergeCell ref="E18:F18"/>
    <mergeCell ref="A19:B19"/>
    <mergeCell ref="E19:F19"/>
    <mergeCell ref="A20:B20"/>
    <mergeCell ref="E20:F20"/>
    <mergeCell ref="A29:B29"/>
    <mergeCell ref="E29:F29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A37:B37"/>
    <mergeCell ref="E37:F37"/>
    <mergeCell ref="A30:B30"/>
    <mergeCell ref="E30:F30"/>
    <mergeCell ref="A31:B31"/>
    <mergeCell ref="E31:F31"/>
    <mergeCell ref="A32:B32"/>
    <mergeCell ref="E32:F32"/>
    <mergeCell ref="A33:B33"/>
    <mergeCell ref="E33:F33"/>
    <mergeCell ref="A34:B34"/>
    <mergeCell ref="E34:F34"/>
    <mergeCell ref="A35:B35"/>
    <mergeCell ref="E35:F35"/>
    <mergeCell ref="A36:B36"/>
    <mergeCell ref="E36:F36"/>
    <mergeCell ref="A40:B40"/>
    <mergeCell ref="E40:F40"/>
    <mergeCell ref="A38:B38"/>
    <mergeCell ref="E38:F38"/>
    <mergeCell ref="A39:B39"/>
    <mergeCell ref="E39:F39"/>
    <mergeCell ref="A48:B48"/>
    <mergeCell ref="E48:F48"/>
    <mergeCell ref="A41:B41"/>
    <mergeCell ref="E41:F41"/>
    <mergeCell ref="A42:B42"/>
    <mergeCell ref="E42:F42"/>
    <mergeCell ref="A43:B43"/>
    <mergeCell ref="E43:F43"/>
    <mergeCell ref="A44:B44"/>
    <mergeCell ref="E44:F44"/>
    <mergeCell ref="A45:B45"/>
    <mergeCell ref="E45:F45"/>
    <mergeCell ref="A46:B46"/>
    <mergeCell ref="E46:F46"/>
    <mergeCell ref="A47:B47"/>
    <mergeCell ref="E47:F47"/>
    <mergeCell ref="A56:B56"/>
    <mergeCell ref="E56:F56"/>
    <mergeCell ref="A49:B49"/>
    <mergeCell ref="E49:F49"/>
    <mergeCell ref="A50:B50"/>
    <mergeCell ref="E50:F50"/>
    <mergeCell ref="A51:B51"/>
    <mergeCell ref="E51:F51"/>
    <mergeCell ref="A52:B52"/>
    <mergeCell ref="E52:F52"/>
    <mergeCell ref="A53:B53"/>
    <mergeCell ref="E53:F53"/>
    <mergeCell ref="A54:B54"/>
    <mergeCell ref="E54:F54"/>
    <mergeCell ref="A55:B55"/>
    <mergeCell ref="E55:F55"/>
    <mergeCell ref="A62:B62"/>
    <mergeCell ref="E62:F62"/>
    <mergeCell ref="A57:B57"/>
    <mergeCell ref="E57:F57"/>
    <mergeCell ref="A58:B58"/>
    <mergeCell ref="E58:F58"/>
    <mergeCell ref="A67:B67"/>
    <mergeCell ref="E67:F67"/>
    <mergeCell ref="A63:B63"/>
    <mergeCell ref="E63:F63"/>
    <mergeCell ref="A59:B59"/>
    <mergeCell ref="E59:F59"/>
    <mergeCell ref="A61:B61"/>
    <mergeCell ref="E61:F61"/>
    <mergeCell ref="A60:B60"/>
    <mergeCell ref="E60:F60"/>
    <mergeCell ref="A64:B64"/>
    <mergeCell ref="E64:F64"/>
    <mergeCell ref="A65:B65"/>
    <mergeCell ref="E65:F65"/>
    <mergeCell ref="A66:B66"/>
    <mergeCell ref="E66:F66"/>
    <mergeCell ref="A68:B68"/>
    <mergeCell ref="E68:F68"/>
    <mergeCell ref="A73:B73"/>
    <mergeCell ref="E73:F73"/>
    <mergeCell ref="A69:B69"/>
    <mergeCell ref="E69:F69"/>
    <mergeCell ref="A70:B70"/>
    <mergeCell ref="E70:F70"/>
    <mergeCell ref="A78:B78"/>
    <mergeCell ref="E78:F78"/>
    <mergeCell ref="A74:B74"/>
    <mergeCell ref="E74:F74"/>
    <mergeCell ref="A71:B71"/>
    <mergeCell ref="E71:F71"/>
    <mergeCell ref="A72:B72"/>
    <mergeCell ref="E72:F72"/>
    <mergeCell ref="A75:B75"/>
    <mergeCell ref="E75:F75"/>
    <mergeCell ref="A76:B76"/>
    <mergeCell ref="E76:F76"/>
    <mergeCell ref="A77:B77"/>
    <mergeCell ref="E77:F77"/>
    <mergeCell ref="A86:B86"/>
    <mergeCell ref="E86:F86"/>
    <mergeCell ref="A79:B79"/>
    <mergeCell ref="E79:F79"/>
    <mergeCell ref="A80:B80"/>
    <mergeCell ref="E80:F80"/>
    <mergeCell ref="A81:B81"/>
    <mergeCell ref="E81:F81"/>
    <mergeCell ref="A82:B82"/>
    <mergeCell ref="E82:F82"/>
    <mergeCell ref="A83:B83"/>
    <mergeCell ref="E83:F83"/>
    <mergeCell ref="A84:B84"/>
    <mergeCell ref="E84:F84"/>
    <mergeCell ref="A85:B85"/>
    <mergeCell ref="E85:F85"/>
    <mergeCell ref="A94:B94"/>
    <mergeCell ref="E94:F94"/>
    <mergeCell ref="A87:B87"/>
    <mergeCell ref="E87:F87"/>
    <mergeCell ref="A88:B88"/>
    <mergeCell ref="E88:F88"/>
    <mergeCell ref="A89:B89"/>
    <mergeCell ref="E89:F89"/>
    <mergeCell ref="A90:B90"/>
    <mergeCell ref="E90:F90"/>
    <mergeCell ref="A91:B91"/>
    <mergeCell ref="E91:F91"/>
    <mergeCell ref="A92:B92"/>
    <mergeCell ref="E92:F92"/>
    <mergeCell ref="A93:B93"/>
    <mergeCell ref="E93:F93"/>
    <mergeCell ref="A102:B102"/>
    <mergeCell ref="E102:F102"/>
    <mergeCell ref="A95:B95"/>
    <mergeCell ref="E95:F95"/>
    <mergeCell ref="A96:B96"/>
    <mergeCell ref="E96:F96"/>
    <mergeCell ref="A97:B97"/>
    <mergeCell ref="E97:F97"/>
    <mergeCell ref="A98:B98"/>
    <mergeCell ref="E98:F98"/>
    <mergeCell ref="A99:B99"/>
    <mergeCell ref="E99:F99"/>
    <mergeCell ref="A100:B100"/>
    <mergeCell ref="E100:F100"/>
    <mergeCell ref="A101:B101"/>
    <mergeCell ref="E101:F101"/>
    <mergeCell ref="A110:B110"/>
    <mergeCell ref="E110:F110"/>
    <mergeCell ref="A103:B103"/>
    <mergeCell ref="E103:F103"/>
    <mergeCell ref="A104:B104"/>
    <mergeCell ref="E104:F104"/>
    <mergeCell ref="A105:B105"/>
    <mergeCell ref="E105:F105"/>
    <mergeCell ref="A106:B106"/>
    <mergeCell ref="E106:F106"/>
    <mergeCell ref="A107:B107"/>
    <mergeCell ref="E107:F107"/>
    <mergeCell ref="A108:B108"/>
    <mergeCell ref="E108:F108"/>
    <mergeCell ref="A109:B109"/>
    <mergeCell ref="E109:F109"/>
    <mergeCell ref="A118:B118"/>
    <mergeCell ref="E118:F118"/>
    <mergeCell ref="A111:B111"/>
    <mergeCell ref="E111:F111"/>
    <mergeCell ref="A112:B112"/>
    <mergeCell ref="E112:F112"/>
    <mergeCell ref="A113:B113"/>
    <mergeCell ref="E113:F113"/>
    <mergeCell ref="A114:B114"/>
    <mergeCell ref="E114:F114"/>
    <mergeCell ref="A115:B115"/>
    <mergeCell ref="E115:F115"/>
    <mergeCell ref="A116:B116"/>
    <mergeCell ref="E116:F116"/>
    <mergeCell ref="A117:B117"/>
    <mergeCell ref="E117:F117"/>
    <mergeCell ref="A126:B126"/>
    <mergeCell ref="E126:F126"/>
    <mergeCell ref="A119:B119"/>
    <mergeCell ref="E119:F119"/>
    <mergeCell ref="A120:B120"/>
    <mergeCell ref="E120:F120"/>
    <mergeCell ref="A121:B121"/>
    <mergeCell ref="E121:F121"/>
    <mergeCell ref="A122:B122"/>
    <mergeCell ref="E122:F122"/>
    <mergeCell ref="A123:B123"/>
    <mergeCell ref="E123:F123"/>
    <mergeCell ref="A124:B124"/>
    <mergeCell ref="E124:F124"/>
    <mergeCell ref="A125:B125"/>
    <mergeCell ref="E125:F125"/>
    <mergeCell ref="A134:B134"/>
    <mergeCell ref="E134:F134"/>
    <mergeCell ref="A127:B127"/>
    <mergeCell ref="E127:F127"/>
    <mergeCell ref="A128:B128"/>
    <mergeCell ref="E128:F128"/>
    <mergeCell ref="A129:B129"/>
    <mergeCell ref="E129:F129"/>
    <mergeCell ref="A130:B130"/>
    <mergeCell ref="E130:F130"/>
    <mergeCell ref="A131:B131"/>
    <mergeCell ref="E131:F131"/>
    <mergeCell ref="A132:B132"/>
    <mergeCell ref="E132:F132"/>
    <mergeCell ref="A133:B133"/>
    <mergeCell ref="E133:F133"/>
    <mergeCell ref="A142:B142"/>
    <mergeCell ref="E142:F142"/>
    <mergeCell ref="A135:B135"/>
    <mergeCell ref="E135:F135"/>
    <mergeCell ref="A136:B136"/>
    <mergeCell ref="E136:F136"/>
    <mergeCell ref="A137:B137"/>
    <mergeCell ref="E137:F137"/>
    <mergeCell ref="A138:B138"/>
    <mergeCell ref="E138:F138"/>
    <mergeCell ref="A139:B139"/>
    <mergeCell ref="E139:F139"/>
    <mergeCell ref="A140:B140"/>
    <mergeCell ref="E140:F140"/>
    <mergeCell ref="A141:B141"/>
    <mergeCell ref="E141:F141"/>
    <mergeCell ref="A150:B150"/>
    <mergeCell ref="E150:F150"/>
    <mergeCell ref="A143:B143"/>
    <mergeCell ref="E143:F143"/>
    <mergeCell ref="A144:B144"/>
    <mergeCell ref="E144:F144"/>
    <mergeCell ref="A145:B145"/>
    <mergeCell ref="E145:F145"/>
    <mergeCell ref="A146:B146"/>
    <mergeCell ref="E146:F146"/>
    <mergeCell ref="A147:B147"/>
    <mergeCell ref="E147:F147"/>
    <mergeCell ref="A152:B152"/>
    <mergeCell ref="E152:F152"/>
    <mergeCell ref="A153:B153"/>
    <mergeCell ref="E153:F153"/>
    <mergeCell ref="A148:B148"/>
    <mergeCell ref="E148:F148"/>
    <mergeCell ref="A149:B149"/>
    <mergeCell ref="E149:F149"/>
    <mergeCell ref="A151:B151"/>
    <mergeCell ref="E151:F151"/>
    <mergeCell ref="A157:B157"/>
    <mergeCell ref="E157:F157"/>
    <mergeCell ref="A154:B154"/>
    <mergeCell ref="E154:F154"/>
    <mergeCell ref="A155:B155"/>
    <mergeCell ref="E155:F155"/>
    <mergeCell ref="A156:B156"/>
    <mergeCell ref="E156:F156"/>
    <mergeCell ref="A165:B165"/>
    <mergeCell ref="E165:F165"/>
    <mergeCell ref="A158:B158"/>
    <mergeCell ref="E158:F158"/>
    <mergeCell ref="A159:B159"/>
    <mergeCell ref="E159:F159"/>
    <mergeCell ref="A160:B160"/>
    <mergeCell ref="E160:F160"/>
    <mergeCell ref="A161:B161"/>
    <mergeCell ref="E161:F161"/>
    <mergeCell ref="A162:B162"/>
    <mergeCell ref="E162:F162"/>
    <mergeCell ref="A163:B163"/>
    <mergeCell ref="E163:F163"/>
    <mergeCell ref="A164:B164"/>
    <mergeCell ref="E164:F164"/>
    <mergeCell ref="A177:B177"/>
    <mergeCell ref="E177:F177"/>
    <mergeCell ref="A166:B166"/>
    <mergeCell ref="E166:F166"/>
    <mergeCell ref="A167:B167"/>
    <mergeCell ref="E167:F167"/>
    <mergeCell ref="A170:B170"/>
    <mergeCell ref="E170:F170"/>
    <mergeCell ref="A171:B171"/>
    <mergeCell ref="E171:F171"/>
    <mergeCell ref="A172:B172"/>
    <mergeCell ref="E172:F172"/>
    <mergeCell ref="A173:B173"/>
    <mergeCell ref="E173:F173"/>
    <mergeCell ref="A176:B176"/>
    <mergeCell ref="E176:F176"/>
    <mergeCell ref="A175:B175"/>
    <mergeCell ref="E175:F175"/>
    <mergeCell ref="A174:B174"/>
    <mergeCell ref="E174:F174"/>
    <mergeCell ref="A184:B184"/>
    <mergeCell ref="E184:F184"/>
    <mergeCell ref="A180:B180"/>
    <mergeCell ref="E180:F180"/>
    <mergeCell ref="A178:B178"/>
    <mergeCell ref="E178:F178"/>
    <mergeCell ref="A179:B179"/>
    <mergeCell ref="E179:F179"/>
    <mergeCell ref="A181:B181"/>
    <mergeCell ref="E181:F181"/>
    <mergeCell ref="A182:B182"/>
    <mergeCell ref="E182:F182"/>
    <mergeCell ref="A183:B183"/>
    <mergeCell ref="E183:F183"/>
    <mergeCell ref="A192:B192"/>
    <mergeCell ref="E192:F192"/>
    <mergeCell ref="A185:B185"/>
    <mergeCell ref="E185:F185"/>
    <mergeCell ref="A186:B186"/>
    <mergeCell ref="E186:F186"/>
    <mergeCell ref="A187:B187"/>
    <mergeCell ref="E187:F187"/>
    <mergeCell ref="A188:B188"/>
    <mergeCell ref="E188:F188"/>
    <mergeCell ref="A189:B189"/>
    <mergeCell ref="E189:F189"/>
    <mergeCell ref="A190:B190"/>
    <mergeCell ref="E190:F190"/>
    <mergeCell ref="A191:B191"/>
    <mergeCell ref="E191:F191"/>
    <mergeCell ref="A200:B200"/>
    <mergeCell ref="E200:F200"/>
    <mergeCell ref="A193:B193"/>
    <mergeCell ref="E193:F193"/>
    <mergeCell ref="A194:B194"/>
    <mergeCell ref="E194:F194"/>
    <mergeCell ref="A195:B195"/>
    <mergeCell ref="E195:F195"/>
    <mergeCell ref="A196:B196"/>
    <mergeCell ref="E196:F196"/>
    <mergeCell ref="A197:B197"/>
    <mergeCell ref="E197:F197"/>
    <mergeCell ref="A198:B198"/>
    <mergeCell ref="E198:F198"/>
    <mergeCell ref="A199:B199"/>
    <mergeCell ref="E199:F199"/>
    <mergeCell ref="A208:B208"/>
    <mergeCell ref="E208:F208"/>
    <mergeCell ref="A201:B201"/>
    <mergeCell ref="E201:F201"/>
    <mergeCell ref="A202:B202"/>
    <mergeCell ref="E202:F202"/>
    <mergeCell ref="A203:B203"/>
    <mergeCell ref="E203:F203"/>
    <mergeCell ref="A204:B204"/>
    <mergeCell ref="E204:F204"/>
    <mergeCell ref="A205:B205"/>
    <mergeCell ref="E205:F205"/>
    <mergeCell ref="A206:B206"/>
    <mergeCell ref="E206:F206"/>
    <mergeCell ref="A207:B207"/>
    <mergeCell ref="E207:F207"/>
    <mergeCell ref="A219:B219"/>
    <mergeCell ref="E219:F219"/>
    <mergeCell ref="A212:B212"/>
    <mergeCell ref="E212:F212"/>
    <mergeCell ref="A213:B213"/>
    <mergeCell ref="E213:F213"/>
    <mergeCell ref="A214:B214"/>
    <mergeCell ref="E214:F214"/>
    <mergeCell ref="A215:B215"/>
    <mergeCell ref="E215:F215"/>
    <mergeCell ref="A216:B216"/>
    <mergeCell ref="E216:F216"/>
    <mergeCell ref="A217:B217"/>
    <mergeCell ref="E217:F217"/>
    <mergeCell ref="A218:B218"/>
    <mergeCell ref="E218:F218"/>
    <mergeCell ref="A227:B227"/>
    <mergeCell ref="E227:F227"/>
    <mergeCell ref="A220:B220"/>
    <mergeCell ref="E220:F220"/>
    <mergeCell ref="A221:B221"/>
    <mergeCell ref="E221:F221"/>
    <mergeCell ref="A222:B222"/>
    <mergeCell ref="E222:F222"/>
    <mergeCell ref="A223:B223"/>
    <mergeCell ref="E223:F223"/>
    <mergeCell ref="A224:B224"/>
    <mergeCell ref="E224:F224"/>
    <mergeCell ref="A225:B225"/>
    <mergeCell ref="E225:F225"/>
    <mergeCell ref="A226:B226"/>
    <mergeCell ref="E226:F226"/>
    <mergeCell ref="A235:B235"/>
    <mergeCell ref="E235:F235"/>
    <mergeCell ref="A228:B228"/>
    <mergeCell ref="E228:F228"/>
    <mergeCell ref="A229:B229"/>
    <mergeCell ref="E229:F229"/>
    <mergeCell ref="A230:B230"/>
    <mergeCell ref="E230:F230"/>
    <mergeCell ref="A231:B231"/>
    <mergeCell ref="E231:F231"/>
    <mergeCell ref="A232:B232"/>
    <mergeCell ref="E232:F232"/>
    <mergeCell ref="A233:B233"/>
    <mergeCell ref="E233:F233"/>
    <mergeCell ref="A234:B234"/>
    <mergeCell ref="E234:F234"/>
    <mergeCell ref="A236:B236"/>
    <mergeCell ref="E236:F236"/>
    <mergeCell ref="A241:B241"/>
    <mergeCell ref="E241:F241"/>
    <mergeCell ref="A237:B237"/>
    <mergeCell ref="E237:F237"/>
    <mergeCell ref="A238:B238"/>
    <mergeCell ref="E238:F238"/>
    <mergeCell ref="A246:B246"/>
    <mergeCell ref="E246:F246"/>
    <mergeCell ref="A242:B242"/>
    <mergeCell ref="E242:F242"/>
    <mergeCell ref="A239:B239"/>
    <mergeCell ref="E239:F239"/>
    <mergeCell ref="A240:B240"/>
    <mergeCell ref="E240:F240"/>
    <mergeCell ref="A243:B243"/>
    <mergeCell ref="E243:F243"/>
    <mergeCell ref="A244:B244"/>
    <mergeCell ref="E244:F244"/>
    <mergeCell ref="A245:B245"/>
    <mergeCell ref="E245:F245"/>
    <mergeCell ref="A254:B254"/>
    <mergeCell ref="E254:F254"/>
    <mergeCell ref="A247:B247"/>
    <mergeCell ref="E247:F247"/>
    <mergeCell ref="A248:B248"/>
    <mergeCell ref="E248:F248"/>
    <mergeCell ref="A249:B249"/>
    <mergeCell ref="E249:F249"/>
    <mergeCell ref="A250:B250"/>
    <mergeCell ref="E250:F250"/>
    <mergeCell ref="A251:B251"/>
    <mergeCell ref="E251:F251"/>
    <mergeCell ref="A252:B252"/>
    <mergeCell ref="E252:F252"/>
    <mergeCell ref="A253:B253"/>
    <mergeCell ref="E253:F253"/>
    <mergeCell ref="A262:B262"/>
    <mergeCell ref="E262:F262"/>
    <mergeCell ref="A255:B255"/>
    <mergeCell ref="E255:F255"/>
    <mergeCell ref="A256:B256"/>
    <mergeCell ref="E256:F256"/>
    <mergeCell ref="A257:B257"/>
    <mergeCell ref="E257:F257"/>
    <mergeCell ref="A258:B258"/>
    <mergeCell ref="E258:F258"/>
    <mergeCell ref="A259:B259"/>
    <mergeCell ref="E259:F259"/>
    <mergeCell ref="A260:B260"/>
    <mergeCell ref="E260:F260"/>
    <mergeCell ref="A261:B261"/>
    <mergeCell ref="E261:F261"/>
    <mergeCell ref="A263:B263"/>
    <mergeCell ref="E263:F263"/>
    <mergeCell ref="A268:B268"/>
    <mergeCell ref="E268:F268"/>
    <mergeCell ref="A264:B264"/>
    <mergeCell ref="E264:F264"/>
    <mergeCell ref="A265:B265"/>
    <mergeCell ref="E265:F265"/>
    <mergeCell ref="A273:B273"/>
    <mergeCell ref="E273:F273"/>
    <mergeCell ref="A269:B269"/>
    <mergeCell ref="E269:F269"/>
    <mergeCell ref="A266:B266"/>
    <mergeCell ref="E266:F266"/>
    <mergeCell ref="A267:B267"/>
    <mergeCell ref="E267:F267"/>
    <mergeCell ref="A270:B270"/>
    <mergeCell ref="E270:F270"/>
    <mergeCell ref="A271:B271"/>
    <mergeCell ref="E271:F271"/>
    <mergeCell ref="A272:B272"/>
    <mergeCell ref="E272:F272"/>
    <mergeCell ref="A281:B281"/>
    <mergeCell ref="E281:F281"/>
    <mergeCell ref="A274:B274"/>
    <mergeCell ref="E274:F274"/>
    <mergeCell ref="A275:B275"/>
    <mergeCell ref="E275:F275"/>
    <mergeCell ref="A276:B276"/>
    <mergeCell ref="E276:F276"/>
    <mergeCell ref="A277:B277"/>
    <mergeCell ref="E277:F277"/>
    <mergeCell ref="A278:B278"/>
    <mergeCell ref="E278:F278"/>
    <mergeCell ref="A279:B279"/>
    <mergeCell ref="E279:F279"/>
    <mergeCell ref="A280:B280"/>
    <mergeCell ref="E280:F280"/>
    <mergeCell ref="A289:B289"/>
    <mergeCell ref="E289:F289"/>
    <mergeCell ref="A282:B282"/>
    <mergeCell ref="E282:F282"/>
    <mergeCell ref="A283:B283"/>
    <mergeCell ref="E283:F283"/>
    <mergeCell ref="A284:B284"/>
    <mergeCell ref="E284:F284"/>
    <mergeCell ref="A285:B285"/>
    <mergeCell ref="E285:F285"/>
    <mergeCell ref="A286:B286"/>
    <mergeCell ref="E286:F286"/>
    <mergeCell ref="A291:B291"/>
    <mergeCell ref="E291:F291"/>
    <mergeCell ref="A292:B292"/>
    <mergeCell ref="E292:F292"/>
    <mergeCell ref="A287:B287"/>
    <mergeCell ref="E287:F287"/>
    <mergeCell ref="A288:B288"/>
    <mergeCell ref="E288:F288"/>
    <mergeCell ref="A290:B290"/>
    <mergeCell ref="E290:F290"/>
    <mergeCell ref="A296:B296"/>
    <mergeCell ref="E296:F296"/>
    <mergeCell ref="A293:B293"/>
    <mergeCell ref="E293:F293"/>
    <mergeCell ref="A294:B294"/>
    <mergeCell ref="E294:F294"/>
    <mergeCell ref="A295:B295"/>
    <mergeCell ref="E295:F295"/>
    <mergeCell ref="A304:B304"/>
    <mergeCell ref="E304:F304"/>
    <mergeCell ref="A297:B297"/>
    <mergeCell ref="E297:F297"/>
    <mergeCell ref="A298:B298"/>
    <mergeCell ref="E298:F298"/>
    <mergeCell ref="A299:B299"/>
    <mergeCell ref="E299:F299"/>
    <mergeCell ref="A300:B300"/>
    <mergeCell ref="E300:F300"/>
    <mergeCell ref="A301:B301"/>
    <mergeCell ref="E301:F301"/>
    <mergeCell ref="A302:B302"/>
    <mergeCell ref="E302:F302"/>
    <mergeCell ref="A303:B303"/>
    <mergeCell ref="E303:F303"/>
    <mergeCell ref="A312:B312"/>
    <mergeCell ref="E312:F312"/>
    <mergeCell ref="A305:B305"/>
    <mergeCell ref="E305:F305"/>
    <mergeCell ref="A306:B306"/>
    <mergeCell ref="E306:F306"/>
    <mergeCell ref="A307:B307"/>
    <mergeCell ref="E307:F307"/>
    <mergeCell ref="A308:B308"/>
    <mergeCell ref="E308:F308"/>
    <mergeCell ref="A309:B309"/>
    <mergeCell ref="E309:F309"/>
    <mergeCell ref="A310:B310"/>
    <mergeCell ref="E310:F310"/>
    <mergeCell ref="A311:B311"/>
    <mergeCell ref="E311:F311"/>
    <mergeCell ref="A320:B320"/>
    <mergeCell ref="E320:F320"/>
    <mergeCell ref="A313:B313"/>
    <mergeCell ref="E313:F313"/>
    <mergeCell ref="A314:B314"/>
    <mergeCell ref="E314:F314"/>
    <mergeCell ref="A315:B315"/>
    <mergeCell ref="E315:F315"/>
    <mergeCell ref="A316:B316"/>
    <mergeCell ref="E316:F316"/>
    <mergeCell ref="A317:B317"/>
    <mergeCell ref="E317:F317"/>
    <mergeCell ref="A318:B318"/>
    <mergeCell ref="E318:F318"/>
    <mergeCell ref="A319:B319"/>
    <mergeCell ref="E319:F319"/>
    <mergeCell ref="A328:B328"/>
    <mergeCell ref="E328:F328"/>
    <mergeCell ref="A321:B321"/>
    <mergeCell ref="E321:F321"/>
    <mergeCell ref="A322:B322"/>
    <mergeCell ref="E322:F322"/>
    <mergeCell ref="A323:B323"/>
    <mergeCell ref="E323:F323"/>
    <mergeCell ref="A324:B324"/>
    <mergeCell ref="E324:F324"/>
    <mergeCell ref="A325:B325"/>
    <mergeCell ref="E325:F325"/>
    <mergeCell ref="A326:B326"/>
    <mergeCell ref="E326:F326"/>
    <mergeCell ref="A327:B327"/>
    <mergeCell ref="E327:F327"/>
    <mergeCell ref="A336:B336"/>
    <mergeCell ref="E336:F336"/>
    <mergeCell ref="A329:B329"/>
    <mergeCell ref="E329:F329"/>
    <mergeCell ref="A330:B330"/>
    <mergeCell ref="E330:F330"/>
    <mergeCell ref="A331:B331"/>
    <mergeCell ref="E331:F331"/>
    <mergeCell ref="A332:B332"/>
    <mergeCell ref="E332:F332"/>
    <mergeCell ref="A333:B333"/>
    <mergeCell ref="E333:F333"/>
    <mergeCell ref="A334:B334"/>
    <mergeCell ref="E334:F334"/>
    <mergeCell ref="A335:B335"/>
    <mergeCell ref="E335:F335"/>
    <mergeCell ref="A344:B344"/>
    <mergeCell ref="E344:F344"/>
    <mergeCell ref="A337:B337"/>
    <mergeCell ref="E337:F337"/>
    <mergeCell ref="A338:B338"/>
    <mergeCell ref="E338:F338"/>
    <mergeCell ref="A339:B339"/>
    <mergeCell ref="E339:F339"/>
    <mergeCell ref="A340:B340"/>
    <mergeCell ref="E340:F340"/>
    <mergeCell ref="A341:B341"/>
    <mergeCell ref="E341:F341"/>
    <mergeCell ref="A342:B342"/>
    <mergeCell ref="E342:F342"/>
    <mergeCell ref="A343:B343"/>
    <mergeCell ref="E343:F343"/>
    <mergeCell ref="A345:B345"/>
    <mergeCell ref="E345:F345"/>
    <mergeCell ref="A350:B350"/>
    <mergeCell ref="E350:F350"/>
    <mergeCell ref="A346:B346"/>
    <mergeCell ref="E346:F346"/>
    <mergeCell ref="A347:B347"/>
    <mergeCell ref="E347:F347"/>
    <mergeCell ref="A355:B355"/>
    <mergeCell ref="E355:F355"/>
    <mergeCell ref="A351:B351"/>
    <mergeCell ref="E351:F351"/>
    <mergeCell ref="A348:B348"/>
    <mergeCell ref="E348:F348"/>
    <mergeCell ref="A349:B349"/>
    <mergeCell ref="E349:F349"/>
    <mergeCell ref="A356:B356"/>
    <mergeCell ref="E356:F356"/>
    <mergeCell ref="A357:B357"/>
    <mergeCell ref="E357:F357"/>
    <mergeCell ref="A352:B352"/>
    <mergeCell ref="E352:F352"/>
    <mergeCell ref="A353:B353"/>
    <mergeCell ref="E353:F353"/>
    <mergeCell ref="A354:B354"/>
    <mergeCell ref="E354:F354"/>
    <mergeCell ref="A366:B366"/>
    <mergeCell ref="E366:F366"/>
    <mergeCell ref="A367:B367"/>
    <mergeCell ref="E367:F367"/>
    <mergeCell ref="A361:B361"/>
    <mergeCell ref="E361:F361"/>
    <mergeCell ref="A362:B362"/>
    <mergeCell ref="E362:F362"/>
    <mergeCell ref="A364:B364"/>
    <mergeCell ref="E364:F364"/>
    <mergeCell ref="A363:B363"/>
    <mergeCell ref="E363:F363"/>
    <mergeCell ref="A376:B376"/>
    <mergeCell ref="E376:F376"/>
    <mergeCell ref="A368:B368"/>
    <mergeCell ref="E368:F368"/>
    <mergeCell ref="A369:B369"/>
    <mergeCell ref="E369:F369"/>
    <mergeCell ref="A370:B370"/>
    <mergeCell ref="E370:F370"/>
    <mergeCell ref="A372:B372"/>
    <mergeCell ref="E372:F372"/>
    <mergeCell ref="A381:B381"/>
    <mergeCell ref="E381:F381"/>
    <mergeCell ref="A373:B373"/>
    <mergeCell ref="E373:F373"/>
    <mergeCell ref="A374:B374"/>
    <mergeCell ref="E374:F374"/>
    <mergeCell ref="A375:B375"/>
    <mergeCell ref="E375:F375"/>
    <mergeCell ref="A377:B377"/>
    <mergeCell ref="E377:F377"/>
    <mergeCell ref="A378:B378"/>
    <mergeCell ref="E378:F378"/>
    <mergeCell ref="A380:B380"/>
    <mergeCell ref="E380:F380"/>
    <mergeCell ref="A379:B379"/>
    <mergeCell ref="E379:F379"/>
    <mergeCell ref="A389:B389"/>
    <mergeCell ref="E389:F389"/>
    <mergeCell ref="A386:B386"/>
    <mergeCell ref="E386:F386"/>
    <mergeCell ref="A390:B390"/>
    <mergeCell ref="E390:F390"/>
    <mergeCell ref="A387:B387"/>
    <mergeCell ref="E387:F387"/>
    <mergeCell ref="A388:B388"/>
    <mergeCell ref="E388:F388"/>
    <mergeCell ref="A398:B398"/>
    <mergeCell ref="E398:F398"/>
    <mergeCell ref="A391:B391"/>
    <mergeCell ref="E391:F391"/>
    <mergeCell ref="A392:B392"/>
    <mergeCell ref="E392:F392"/>
    <mergeCell ref="A393:B393"/>
    <mergeCell ref="E393:F393"/>
    <mergeCell ref="A394:B394"/>
    <mergeCell ref="E394:F394"/>
    <mergeCell ref="A395:B395"/>
    <mergeCell ref="E395:F395"/>
    <mergeCell ref="A396:B396"/>
    <mergeCell ref="E396:F396"/>
    <mergeCell ref="A397:B397"/>
    <mergeCell ref="E397:F397"/>
    <mergeCell ref="A406:B406"/>
    <mergeCell ref="E406:F406"/>
    <mergeCell ref="A399:B399"/>
    <mergeCell ref="E399:F399"/>
    <mergeCell ref="A400:B400"/>
    <mergeCell ref="E400:F400"/>
    <mergeCell ref="A401:B401"/>
    <mergeCell ref="E401:F401"/>
    <mergeCell ref="A402:B402"/>
    <mergeCell ref="E402:F402"/>
    <mergeCell ref="A403:B403"/>
    <mergeCell ref="E403:F403"/>
    <mergeCell ref="A404:B404"/>
    <mergeCell ref="E404:F404"/>
    <mergeCell ref="A405:B405"/>
    <mergeCell ref="E405:F405"/>
    <mergeCell ref="E412:F412"/>
    <mergeCell ref="A408:B408"/>
    <mergeCell ref="E408:F408"/>
    <mergeCell ref="A409:B409"/>
    <mergeCell ref="E409:F409"/>
    <mergeCell ref="A410:B410"/>
    <mergeCell ref="E410:F410"/>
    <mergeCell ref="A411:B411"/>
    <mergeCell ref="E411:F411"/>
    <mergeCell ref="A407:B407"/>
    <mergeCell ref="E407:F407"/>
    <mergeCell ref="E415:F415"/>
    <mergeCell ref="A416:B416"/>
    <mergeCell ref="E416:F416"/>
    <mergeCell ref="A417:B417"/>
    <mergeCell ref="E417:F417"/>
    <mergeCell ref="A413:B413"/>
    <mergeCell ref="E413:F413"/>
    <mergeCell ref="A412:B412"/>
    <mergeCell ref="A433:B433"/>
    <mergeCell ref="E433:F433"/>
    <mergeCell ref="A426:B426"/>
    <mergeCell ref="E426:F426"/>
    <mergeCell ref="A427:B427"/>
    <mergeCell ref="E427:F427"/>
    <mergeCell ref="A428:B428"/>
    <mergeCell ref="E428:F428"/>
    <mergeCell ref="A429:B429"/>
    <mergeCell ref="E429:F429"/>
    <mergeCell ref="A434:B434"/>
    <mergeCell ref="E434:F434"/>
    <mergeCell ref="A435:B435"/>
    <mergeCell ref="E435:F435"/>
    <mergeCell ref="A436:B436"/>
    <mergeCell ref="E436:F436"/>
    <mergeCell ref="A444:B444"/>
    <mergeCell ref="E444:F444"/>
    <mergeCell ref="A443:B443"/>
    <mergeCell ref="E443:F443"/>
    <mergeCell ref="A437:B437"/>
    <mergeCell ref="E437:F437"/>
    <mergeCell ref="A439:B439"/>
    <mergeCell ref="E439:F439"/>
    <mergeCell ref="A442:B442"/>
    <mergeCell ref="E442:F442"/>
    <mergeCell ref="A441:B441"/>
    <mergeCell ref="E441:F441"/>
    <mergeCell ref="A440:B440"/>
    <mergeCell ref="E440:F440"/>
    <mergeCell ref="A452:B452"/>
    <mergeCell ref="E452:F452"/>
    <mergeCell ref="A445:B445"/>
    <mergeCell ref="E445:F445"/>
    <mergeCell ref="A446:B446"/>
    <mergeCell ref="E446:F446"/>
    <mergeCell ref="A447:B447"/>
    <mergeCell ref="E447:F447"/>
    <mergeCell ref="A448:B448"/>
    <mergeCell ref="E448:F448"/>
    <mergeCell ref="A449:B449"/>
    <mergeCell ref="E449:F449"/>
    <mergeCell ref="A450:B450"/>
    <mergeCell ref="E450:F450"/>
    <mergeCell ref="A451:B451"/>
    <mergeCell ref="E451:F451"/>
    <mergeCell ref="A460:B460"/>
    <mergeCell ref="E460:F460"/>
    <mergeCell ref="A453:B453"/>
    <mergeCell ref="E453:F453"/>
    <mergeCell ref="A454:B454"/>
    <mergeCell ref="E454:F454"/>
    <mergeCell ref="A455:B455"/>
    <mergeCell ref="E455:F455"/>
    <mergeCell ref="A456:B456"/>
    <mergeCell ref="E456:F456"/>
    <mergeCell ref="A461:B461"/>
    <mergeCell ref="E461:F461"/>
    <mergeCell ref="A462:B462"/>
    <mergeCell ref="E462:F462"/>
    <mergeCell ref="A457:B457"/>
    <mergeCell ref="E457:F457"/>
    <mergeCell ref="A458:B458"/>
    <mergeCell ref="E458:F458"/>
    <mergeCell ref="A459:B459"/>
    <mergeCell ref="E459:F459"/>
    <mergeCell ref="A473:B473"/>
    <mergeCell ref="E473:F473"/>
    <mergeCell ref="A466:B466"/>
    <mergeCell ref="E466:F466"/>
    <mergeCell ref="A467:B467"/>
    <mergeCell ref="E467:F467"/>
    <mergeCell ref="A468:B468"/>
    <mergeCell ref="E468:F468"/>
    <mergeCell ref="A469:B469"/>
    <mergeCell ref="E469:F469"/>
    <mergeCell ref="A470:B470"/>
    <mergeCell ref="E470:F470"/>
    <mergeCell ref="A471:B471"/>
    <mergeCell ref="E471:F471"/>
    <mergeCell ref="A472:B472"/>
    <mergeCell ref="E472:F472"/>
    <mergeCell ref="A481:B481"/>
    <mergeCell ref="E481:F481"/>
    <mergeCell ref="A474:B474"/>
    <mergeCell ref="E474:F474"/>
    <mergeCell ref="A475:B475"/>
    <mergeCell ref="E475:F475"/>
    <mergeCell ref="A476:B476"/>
    <mergeCell ref="E476:F476"/>
    <mergeCell ref="A477:B477"/>
    <mergeCell ref="E477:F477"/>
    <mergeCell ref="A478:B478"/>
    <mergeCell ref="E478:F478"/>
    <mergeCell ref="A479:B479"/>
    <mergeCell ref="E479:F479"/>
    <mergeCell ref="A480:B480"/>
    <mergeCell ref="E480:F480"/>
    <mergeCell ref="A489:B489"/>
    <mergeCell ref="E489:F489"/>
    <mergeCell ref="A482:B482"/>
    <mergeCell ref="E482:F482"/>
    <mergeCell ref="A483:B483"/>
    <mergeCell ref="E483:F483"/>
    <mergeCell ref="A484:B484"/>
    <mergeCell ref="E484:F484"/>
    <mergeCell ref="A485:B485"/>
    <mergeCell ref="E485:F485"/>
    <mergeCell ref="A486:B486"/>
    <mergeCell ref="E486:F486"/>
    <mergeCell ref="A487:B487"/>
    <mergeCell ref="E487:F487"/>
    <mergeCell ref="A488:B488"/>
    <mergeCell ref="E488:F488"/>
    <mergeCell ref="A497:B497"/>
    <mergeCell ref="E497:F497"/>
    <mergeCell ref="A490:B490"/>
    <mergeCell ref="E490:F490"/>
    <mergeCell ref="A491:B491"/>
    <mergeCell ref="E491:F491"/>
    <mergeCell ref="A492:B492"/>
    <mergeCell ref="E492:F492"/>
    <mergeCell ref="A493:B493"/>
    <mergeCell ref="E493:F493"/>
    <mergeCell ref="A494:B494"/>
    <mergeCell ref="E494:F494"/>
    <mergeCell ref="A495:B495"/>
    <mergeCell ref="E495:F495"/>
    <mergeCell ref="A496:B496"/>
    <mergeCell ref="E496:F496"/>
    <mergeCell ref="A498:B498"/>
    <mergeCell ref="E498:F498"/>
    <mergeCell ref="A503:B503"/>
    <mergeCell ref="E503:F503"/>
    <mergeCell ref="A499:B499"/>
    <mergeCell ref="E499:F499"/>
    <mergeCell ref="A500:B500"/>
    <mergeCell ref="E500:F500"/>
    <mergeCell ref="A508:B508"/>
    <mergeCell ref="E508:F508"/>
    <mergeCell ref="A504:B504"/>
    <mergeCell ref="E504:F504"/>
    <mergeCell ref="A501:B501"/>
    <mergeCell ref="E501:F501"/>
    <mergeCell ref="A502:B502"/>
    <mergeCell ref="E502:F502"/>
    <mergeCell ref="A505:B505"/>
    <mergeCell ref="E505:F505"/>
    <mergeCell ref="A506:B506"/>
    <mergeCell ref="E506:F506"/>
    <mergeCell ref="A507:B507"/>
    <mergeCell ref="E507:F507"/>
    <mergeCell ref="A516:B516"/>
    <mergeCell ref="E516:F516"/>
    <mergeCell ref="A509:B509"/>
    <mergeCell ref="E509:F509"/>
    <mergeCell ref="A510:B510"/>
    <mergeCell ref="E510:F510"/>
    <mergeCell ref="A511:B511"/>
    <mergeCell ref="E511:F511"/>
    <mergeCell ref="A512:B512"/>
    <mergeCell ref="E512:F512"/>
    <mergeCell ref="A513:B513"/>
    <mergeCell ref="E513:F513"/>
    <mergeCell ref="A514:B514"/>
    <mergeCell ref="E514:F514"/>
    <mergeCell ref="A515:B515"/>
    <mergeCell ref="E515:F515"/>
    <mergeCell ref="A524:B524"/>
    <mergeCell ref="E524:F524"/>
    <mergeCell ref="A517:B517"/>
    <mergeCell ref="E517:F517"/>
    <mergeCell ref="A518:B518"/>
    <mergeCell ref="E518:F518"/>
    <mergeCell ref="A519:B519"/>
    <mergeCell ref="E519:F519"/>
    <mergeCell ref="A520:B520"/>
    <mergeCell ref="E520:F520"/>
    <mergeCell ref="A521:B521"/>
    <mergeCell ref="E521:F521"/>
    <mergeCell ref="A522:B522"/>
    <mergeCell ref="E522:F522"/>
    <mergeCell ref="A523:B523"/>
    <mergeCell ref="E523:F523"/>
    <mergeCell ref="A525:B525"/>
    <mergeCell ref="E525:F525"/>
    <mergeCell ref="A530:B530"/>
    <mergeCell ref="E530:F530"/>
    <mergeCell ref="A526:B526"/>
    <mergeCell ref="E526:F526"/>
    <mergeCell ref="A527:B527"/>
    <mergeCell ref="E527:F527"/>
    <mergeCell ref="A535:B535"/>
    <mergeCell ref="E535:F535"/>
    <mergeCell ref="A531:B531"/>
    <mergeCell ref="E531:F531"/>
    <mergeCell ref="A528:B528"/>
    <mergeCell ref="E528:F528"/>
    <mergeCell ref="A529:B529"/>
    <mergeCell ref="E529:F529"/>
    <mergeCell ref="A532:B532"/>
    <mergeCell ref="E532:F532"/>
    <mergeCell ref="A533:B533"/>
    <mergeCell ref="E533:F533"/>
    <mergeCell ref="A534:B534"/>
    <mergeCell ref="E534:F534"/>
    <mergeCell ref="A543:B543"/>
    <mergeCell ref="E543:F543"/>
    <mergeCell ref="A536:B536"/>
    <mergeCell ref="E536:F536"/>
    <mergeCell ref="A537:B537"/>
    <mergeCell ref="E537:F537"/>
    <mergeCell ref="A538:B538"/>
    <mergeCell ref="E538:F538"/>
    <mergeCell ref="A539:B539"/>
    <mergeCell ref="E539:F539"/>
    <mergeCell ref="A540:B540"/>
    <mergeCell ref="E540:F540"/>
    <mergeCell ref="A541:B541"/>
    <mergeCell ref="E541:F541"/>
    <mergeCell ref="A542:B542"/>
    <mergeCell ref="E542:F542"/>
    <mergeCell ref="A551:B551"/>
    <mergeCell ref="E551:F551"/>
    <mergeCell ref="A544:B544"/>
    <mergeCell ref="E544:F544"/>
    <mergeCell ref="A545:B545"/>
    <mergeCell ref="E545:F545"/>
    <mergeCell ref="A546:B546"/>
    <mergeCell ref="E546:F546"/>
    <mergeCell ref="A547:B547"/>
    <mergeCell ref="E547:F547"/>
    <mergeCell ref="A548:B548"/>
    <mergeCell ref="E548:F548"/>
    <mergeCell ref="A549:B549"/>
    <mergeCell ref="E549:F549"/>
    <mergeCell ref="A550:B550"/>
    <mergeCell ref="E550:F550"/>
    <mergeCell ref="A552:B552"/>
    <mergeCell ref="E552:F552"/>
    <mergeCell ref="A557:B557"/>
    <mergeCell ref="E557:F557"/>
    <mergeCell ref="A553:B553"/>
    <mergeCell ref="E553:F553"/>
    <mergeCell ref="A554:B554"/>
    <mergeCell ref="E554:F554"/>
    <mergeCell ref="A562:B562"/>
    <mergeCell ref="E562:F562"/>
    <mergeCell ref="A558:B558"/>
    <mergeCell ref="E558:F558"/>
    <mergeCell ref="A555:B555"/>
    <mergeCell ref="E555:F555"/>
    <mergeCell ref="A556:B556"/>
    <mergeCell ref="E556:F556"/>
    <mergeCell ref="A559:B559"/>
    <mergeCell ref="E559:F559"/>
    <mergeCell ref="A560:B560"/>
    <mergeCell ref="E560:F560"/>
    <mergeCell ref="A561:B561"/>
    <mergeCell ref="E561:F561"/>
    <mergeCell ref="A570:B570"/>
    <mergeCell ref="E570:F570"/>
    <mergeCell ref="A563:B563"/>
    <mergeCell ref="E563:F563"/>
    <mergeCell ref="A564:B564"/>
    <mergeCell ref="E564:F564"/>
    <mergeCell ref="A565:B565"/>
    <mergeCell ref="E565:F565"/>
    <mergeCell ref="A566:B566"/>
    <mergeCell ref="E566:F566"/>
    <mergeCell ref="A567:B567"/>
    <mergeCell ref="E567:F567"/>
    <mergeCell ref="A568:B568"/>
    <mergeCell ref="E568:F568"/>
    <mergeCell ref="A569:B569"/>
    <mergeCell ref="E569:F569"/>
    <mergeCell ref="A578:B578"/>
    <mergeCell ref="E578:F578"/>
    <mergeCell ref="A571:B571"/>
    <mergeCell ref="E571:F571"/>
    <mergeCell ref="A572:B572"/>
    <mergeCell ref="E572:F572"/>
    <mergeCell ref="A573:B573"/>
    <mergeCell ref="E573:F573"/>
    <mergeCell ref="A574:B574"/>
    <mergeCell ref="E574:F574"/>
    <mergeCell ref="A575:B575"/>
    <mergeCell ref="E575:F575"/>
    <mergeCell ref="A576:B576"/>
    <mergeCell ref="E576:F576"/>
    <mergeCell ref="A577:B577"/>
    <mergeCell ref="E577:F577"/>
    <mergeCell ref="A579:B579"/>
    <mergeCell ref="E579:F579"/>
    <mergeCell ref="A584:B584"/>
    <mergeCell ref="E584:F584"/>
    <mergeCell ref="A580:B580"/>
    <mergeCell ref="E580:F580"/>
    <mergeCell ref="A581:B581"/>
    <mergeCell ref="E581:F581"/>
    <mergeCell ref="A589:B589"/>
    <mergeCell ref="E589:F589"/>
    <mergeCell ref="A585:B585"/>
    <mergeCell ref="E585:F585"/>
    <mergeCell ref="A582:B582"/>
    <mergeCell ref="E582:F582"/>
    <mergeCell ref="A583:B583"/>
    <mergeCell ref="E583:F583"/>
    <mergeCell ref="A586:B586"/>
    <mergeCell ref="E586:F586"/>
    <mergeCell ref="A587:B587"/>
    <mergeCell ref="E587:F587"/>
    <mergeCell ref="A588:B588"/>
    <mergeCell ref="E588:F588"/>
    <mergeCell ref="A597:B597"/>
    <mergeCell ref="E597:F597"/>
    <mergeCell ref="A590:B590"/>
    <mergeCell ref="E590:F590"/>
    <mergeCell ref="A591:B591"/>
    <mergeCell ref="E591:F591"/>
    <mergeCell ref="A592:B592"/>
    <mergeCell ref="E592:F592"/>
    <mergeCell ref="A593:B593"/>
    <mergeCell ref="E593:F593"/>
    <mergeCell ref="A594:B594"/>
    <mergeCell ref="E594:F594"/>
    <mergeCell ref="A595:B595"/>
    <mergeCell ref="E595:F595"/>
    <mergeCell ref="A596:B596"/>
    <mergeCell ref="E596:F596"/>
    <mergeCell ref="A605:B605"/>
    <mergeCell ref="E605:F605"/>
    <mergeCell ref="A598:B598"/>
    <mergeCell ref="E598:F598"/>
    <mergeCell ref="A599:B599"/>
    <mergeCell ref="E599:F599"/>
    <mergeCell ref="A600:B600"/>
    <mergeCell ref="E600:F600"/>
    <mergeCell ref="A601:B601"/>
    <mergeCell ref="E601:F601"/>
    <mergeCell ref="A602:B602"/>
    <mergeCell ref="E602:F602"/>
    <mergeCell ref="A603:B603"/>
    <mergeCell ref="E603:F603"/>
    <mergeCell ref="A604:B604"/>
    <mergeCell ref="E604:F604"/>
    <mergeCell ref="A606:B606"/>
    <mergeCell ref="E606:F606"/>
    <mergeCell ref="A611:B611"/>
    <mergeCell ref="E611:F611"/>
    <mergeCell ref="A607:B607"/>
    <mergeCell ref="E607:F607"/>
    <mergeCell ref="A608:B608"/>
    <mergeCell ref="E608:F608"/>
    <mergeCell ref="A616:B616"/>
    <mergeCell ref="E616:F616"/>
    <mergeCell ref="A612:B612"/>
    <mergeCell ref="E612:F612"/>
    <mergeCell ref="A609:B609"/>
    <mergeCell ref="E609:F609"/>
    <mergeCell ref="A610:B610"/>
    <mergeCell ref="E610:F610"/>
    <mergeCell ref="A613:B613"/>
    <mergeCell ref="E613:F613"/>
    <mergeCell ref="A614:B614"/>
    <mergeCell ref="E614:F614"/>
    <mergeCell ref="A615:B615"/>
    <mergeCell ref="E615:F615"/>
    <mergeCell ref="A633:B633"/>
    <mergeCell ref="E633:F633"/>
    <mergeCell ref="A617:B617"/>
    <mergeCell ref="E617:F617"/>
    <mergeCell ref="A619:B619"/>
    <mergeCell ref="E619:F619"/>
    <mergeCell ref="A620:B620"/>
    <mergeCell ref="E620:F620"/>
    <mergeCell ref="A618:B618"/>
    <mergeCell ref="E618:F618"/>
    <mergeCell ref="A641:B641"/>
    <mergeCell ref="E641:F641"/>
    <mergeCell ref="A634:B634"/>
    <mergeCell ref="E634:F634"/>
    <mergeCell ref="A635:B635"/>
    <mergeCell ref="E635:F635"/>
    <mergeCell ref="A638:B638"/>
    <mergeCell ref="E638:F638"/>
    <mergeCell ref="A639:B639"/>
    <mergeCell ref="E639:F639"/>
    <mergeCell ref="A640:B640"/>
    <mergeCell ref="E640:F640"/>
    <mergeCell ref="A649:B649"/>
    <mergeCell ref="E649:F649"/>
    <mergeCell ref="A642:B642"/>
    <mergeCell ref="E642:F642"/>
    <mergeCell ref="A643:B643"/>
    <mergeCell ref="E643:F643"/>
    <mergeCell ref="A644:B644"/>
    <mergeCell ref="E644:F644"/>
    <mergeCell ref="A645:B645"/>
    <mergeCell ref="E645:F645"/>
    <mergeCell ref="A646:B646"/>
    <mergeCell ref="E646:F646"/>
    <mergeCell ref="A647:B647"/>
    <mergeCell ref="E647:F647"/>
    <mergeCell ref="A648:B648"/>
    <mergeCell ref="E648:F648"/>
    <mergeCell ref="A657:B657"/>
    <mergeCell ref="E657:F657"/>
    <mergeCell ref="A650:B650"/>
    <mergeCell ref="E650:F650"/>
    <mergeCell ref="A651:B651"/>
    <mergeCell ref="E651:F651"/>
    <mergeCell ref="A652:B652"/>
    <mergeCell ref="E652:F652"/>
    <mergeCell ref="A653:B653"/>
    <mergeCell ref="E653:F653"/>
    <mergeCell ref="A654:B654"/>
    <mergeCell ref="E654:F654"/>
    <mergeCell ref="A655:B655"/>
    <mergeCell ref="E655:F655"/>
    <mergeCell ref="A656:B656"/>
    <mergeCell ref="E656:F656"/>
    <mergeCell ref="A665:B665"/>
    <mergeCell ref="E665:F665"/>
    <mergeCell ref="A658:B658"/>
    <mergeCell ref="E658:F658"/>
    <mergeCell ref="A659:B659"/>
    <mergeCell ref="E659:F659"/>
    <mergeCell ref="A660:B660"/>
    <mergeCell ref="E660:F660"/>
    <mergeCell ref="A661:B661"/>
    <mergeCell ref="E661:F661"/>
    <mergeCell ref="A662:B662"/>
    <mergeCell ref="E662:F662"/>
    <mergeCell ref="A663:B663"/>
    <mergeCell ref="E663:F663"/>
    <mergeCell ref="A664:B664"/>
    <mergeCell ref="E664:F664"/>
    <mergeCell ref="A673:B673"/>
    <mergeCell ref="E673:F673"/>
    <mergeCell ref="A666:B666"/>
    <mergeCell ref="E666:F666"/>
    <mergeCell ref="A667:B667"/>
    <mergeCell ref="E667:F667"/>
    <mergeCell ref="A668:B668"/>
    <mergeCell ref="E668:F668"/>
    <mergeCell ref="A669:B669"/>
    <mergeCell ref="E669:F669"/>
    <mergeCell ref="A670:B670"/>
    <mergeCell ref="E670:F670"/>
    <mergeCell ref="A671:B671"/>
    <mergeCell ref="E671:F671"/>
    <mergeCell ref="A672:B672"/>
    <mergeCell ref="E672:F672"/>
    <mergeCell ref="A681:B681"/>
    <mergeCell ref="E681:F681"/>
    <mergeCell ref="A674:B674"/>
    <mergeCell ref="E674:F674"/>
    <mergeCell ref="A675:B675"/>
    <mergeCell ref="E675:F675"/>
    <mergeCell ref="A676:B676"/>
    <mergeCell ref="E676:F676"/>
    <mergeCell ref="A677:B677"/>
    <mergeCell ref="E677:F677"/>
    <mergeCell ref="A678:B678"/>
    <mergeCell ref="E678:F678"/>
    <mergeCell ref="A679:B679"/>
    <mergeCell ref="E679:F679"/>
    <mergeCell ref="A680:B680"/>
    <mergeCell ref="E680:F680"/>
    <mergeCell ref="A689:B689"/>
    <mergeCell ref="E689:F689"/>
    <mergeCell ref="A682:B682"/>
    <mergeCell ref="E682:F682"/>
    <mergeCell ref="A683:B683"/>
    <mergeCell ref="E683:F683"/>
    <mergeCell ref="A684:B684"/>
    <mergeCell ref="E684:F684"/>
    <mergeCell ref="A685:B685"/>
    <mergeCell ref="E685:F685"/>
    <mergeCell ref="A686:B686"/>
    <mergeCell ref="E686:F686"/>
    <mergeCell ref="A687:B687"/>
    <mergeCell ref="E687:F687"/>
    <mergeCell ref="A688:B688"/>
    <mergeCell ref="E688:F688"/>
    <mergeCell ref="A697:B697"/>
    <mergeCell ref="E697:F697"/>
    <mergeCell ref="A690:B690"/>
    <mergeCell ref="E690:F690"/>
    <mergeCell ref="A691:B691"/>
    <mergeCell ref="E691:F691"/>
    <mergeCell ref="A692:B692"/>
    <mergeCell ref="E692:F692"/>
    <mergeCell ref="A693:B693"/>
    <mergeCell ref="E693:F693"/>
    <mergeCell ref="A698:B698"/>
    <mergeCell ref="E698:F698"/>
    <mergeCell ref="A699:B699"/>
    <mergeCell ref="A694:B694"/>
    <mergeCell ref="E694:F694"/>
    <mergeCell ref="A695:B695"/>
    <mergeCell ref="E695:F695"/>
    <mergeCell ref="E699:F699"/>
    <mergeCell ref="A696:B696"/>
    <mergeCell ref="E696:F696"/>
    <mergeCell ref="A700:B700"/>
    <mergeCell ref="E700:F700"/>
    <mergeCell ref="A701:B701"/>
    <mergeCell ref="E701:F701"/>
    <mergeCell ref="A708:B708"/>
    <mergeCell ref="E708:F708"/>
    <mergeCell ref="A705:B705"/>
    <mergeCell ref="E705:F705"/>
    <mergeCell ref="A706:B706"/>
    <mergeCell ref="E706:F706"/>
    <mergeCell ref="E707:F707"/>
    <mergeCell ref="A710:B710"/>
    <mergeCell ref="E710:F710"/>
    <mergeCell ref="A712:B712"/>
    <mergeCell ref="E712:F712"/>
    <mergeCell ref="A702:B702"/>
    <mergeCell ref="E702:F702"/>
    <mergeCell ref="A716:B716"/>
    <mergeCell ref="E716:F716"/>
    <mergeCell ref="A718:B718"/>
    <mergeCell ref="A703:B703"/>
    <mergeCell ref="E703:F703"/>
    <mergeCell ref="A704:B704"/>
    <mergeCell ref="E704:F704"/>
    <mergeCell ref="A711:B711"/>
    <mergeCell ref="E711:F711"/>
    <mergeCell ref="A707:B707"/>
    <mergeCell ref="A713:B713"/>
    <mergeCell ref="E713:F713"/>
    <mergeCell ref="A714:B714"/>
    <mergeCell ref="E714:F714"/>
    <mergeCell ref="A715:B715"/>
    <mergeCell ref="E715:F715"/>
    <mergeCell ref="E718:F718"/>
    <mergeCell ref="E722:F722"/>
    <mergeCell ref="A719:B719"/>
    <mergeCell ref="E719:F719"/>
    <mergeCell ref="A720:B720"/>
    <mergeCell ref="E720:F720"/>
    <mergeCell ref="A721:B721"/>
    <mergeCell ref="E721:F721"/>
    <mergeCell ref="A432:B432"/>
    <mergeCell ref="E432:F432"/>
    <mergeCell ref="A723:F723"/>
    <mergeCell ref="T11:T14"/>
    <mergeCell ref="S11:S12"/>
    <mergeCell ref="S13:S14"/>
    <mergeCell ref="G9:G14"/>
    <mergeCell ref="A722:B722"/>
    <mergeCell ref="A209:B209"/>
    <mergeCell ref="E209:F209"/>
    <mergeCell ref="A169:B169"/>
    <mergeCell ref="E169:F169"/>
    <mergeCell ref="A717:B717"/>
    <mergeCell ref="E717:F717"/>
    <mergeCell ref="A421:B421"/>
    <mergeCell ref="E421:F421"/>
    <mergeCell ref="A422:B422"/>
    <mergeCell ref="E422:F422"/>
    <mergeCell ref="A431:B431"/>
    <mergeCell ref="E431:F431"/>
    <mergeCell ref="A423:B423"/>
    <mergeCell ref="E423:F423"/>
    <mergeCell ref="Q2:S2"/>
    <mergeCell ref="C6:S6"/>
    <mergeCell ref="R10:T10"/>
    <mergeCell ref="A414:B414"/>
    <mergeCell ref="E414:F414"/>
    <mergeCell ref="A415:B415"/>
    <mergeCell ref="A168:B168"/>
    <mergeCell ref="E168:F168"/>
    <mergeCell ref="A418:B418"/>
    <mergeCell ref="E418:F418"/>
    <mergeCell ref="A420:B420"/>
    <mergeCell ref="E420:F420"/>
    <mergeCell ref="A419:B419"/>
    <mergeCell ref="E419:F419"/>
    <mergeCell ref="A425:B425"/>
    <mergeCell ref="E425:F425"/>
    <mergeCell ref="A430:B430"/>
    <mergeCell ref="E430:F430"/>
    <mergeCell ref="A210:B210"/>
    <mergeCell ref="E210:F210"/>
    <mergeCell ref="A211:B211"/>
    <mergeCell ref="E211:F211"/>
    <mergeCell ref="A424:B424"/>
    <mergeCell ref="E424:F4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5"/>
  <sheetViews>
    <sheetView zoomScaleSheetLayoutView="75" zoomScalePageLayoutView="0" workbookViewId="0" topLeftCell="A89">
      <selection activeCell="N2" sqref="N2:P4"/>
    </sheetView>
  </sheetViews>
  <sheetFormatPr defaultColWidth="9.00390625" defaultRowHeight="12.75" outlineLevelRow="1"/>
  <cols>
    <col min="1" max="1" width="4.625" style="34" customWidth="1"/>
    <col min="2" max="2" width="6.25390625" style="34" customWidth="1"/>
    <col min="3" max="3" width="25.875" style="15" customWidth="1"/>
    <col min="4" max="4" width="12.25390625" style="15" customWidth="1"/>
    <col min="5" max="5" width="13.00390625" style="15" customWidth="1"/>
    <col min="6" max="6" width="13.75390625" style="15" customWidth="1"/>
    <col min="7" max="7" width="11.875" style="15" customWidth="1"/>
    <col min="8" max="8" width="11.375" style="15" customWidth="1"/>
    <col min="9" max="9" width="12.125" style="15" customWidth="1"/>
    <col min="10" max="10" width="13.00390625" style="15" customWidth="1"/>
    <col min="11" max="11" width="13.125" style="15" customWidth="1"/>
    <col min="12" max="12" width="10.125" style="15" customWidth="1"/>
    <col min="13" max="13" width="9.125" style="15" customWidth="1"/>
    <col min="14" max="14" width="11.25390625" style="15" customWidth="1"/>
    <col min="15" max="15" width="11.125" style="15" customWidth="1"/>
    <col min="16" max="16" width="11.875" style="15" customWidth="1"/>
    <col min="17" max="16384" width="9.125" style="15" customWidth="1"/>
  </cols>
  <sheetData>
    <row r="1" spans="1:16" s="294" customFormat="1" ht="12" customHeight="1">
      <c r="A1" s="295"/>
      <c r="B1" s="295"/>
      <c r="I1" s="289"/>
      <c r="J1" s="290"/>
      <c r="K1" s="290"/>
      <c r="N1" s="289" t="s">
        <v>226</v>
      </c>
      <c r="O1" s="290"/>
      <c r="P1" s="290"/>
    </row>
    <row r="2" spans="1:16" s="294" customFormat="1" ht="12" customHeight="1">
      <c r="A2" s="295"/>
      <c r="B2" s="295"/>
      <c r="I2" s="592"/>
      <c r="J2" s="592"/>
      <c r="K2" s="592"/>
      <c r="N2" s="572" t="s">
        <v>791</v>
      </c>
      <c r="O2" s="572"/>
      <c r="P2" s="572"/>
    </row>
    <row r="3" spans="1:16" s="294" customFormat="1" ht="12" customHeight="1">
      <c r="A3" s="295"/>
      <c r="B3" s="295"/>
      <c r="D3" s="293"/>
      <c r="E3" s="293"/>
      <c r="F3" s="293"/>
      <c r="G3" s="293"/>
      <c r="I3" s="286"/>
      <c r="J3" s="286"/>
      <c r="K3" s="286"/>
      <c r="N3" s="560" t="s">
        <v>419</v>
      </c>
      <c r="O3" s="560"/>
      <c r="P3" s="560"/>
    </row>
    <row r="4" spans="1:16" s="294" customFormat="1" ht="12" customHeight="1">
      <c r="A4" s="295"/>
      <c r="B4" s="295"/>
      <c r="I4" s="287"/>
      <c r="J4" s="287"/>
      <c r="K4" s="287"/>
      <c r="N4" s="527" t="s">
        <v>793</v>
      </c>
      <c r="O4" s="527"/>
      <c r="P4" s="527"/>
    </row>
    <row r="5" spans="9:11" ht="6" customHeight="1">
      <c r="I5" s="341"/>
      <c r="J5" s="342"/>
      <c r="K5" s="342"/>
    </row>
    <row r="6" spans="1:15" ht="21.75" customHeight="1">
      <c r="A6" s="565" t="s">
        <v>657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</row>
    <row r="7" spans="1:11" ht="21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</row>
    <row r="8" ht="13.5" customHeight="1">
      <c r="Q8" s="39" t="s">
        <v>331</v>
      </c>
    </row>
    <row r="9" spans="1:17" ht="13.5" customHeight="1">
      <c r="A9" s="593" t="s">
        <v>320</v>
      </c>
      <c r="B9" s="591" t="s">
        <v>321</v>
      </c>
      <c r="C9" s="584" t="s">
        <v>438</v>
      </c>
      <c r="D9" s="581" t="s">
        <v>772</v>
      </c>
      <c r="E9" s="574" t="s">
        <v>773</v>
      </c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6"/>
    </row>
    <row r="10" spans="1:17" ht="13.5" customHeight="1">
      <c r="A10" s="594"/>
      <c r="B10" s="591"/>
      <c r="C10" s="584"/>
      <c r="D10" s="583"/>
      <c r="E10" s="581" t="s">
        <v>774</v>
      </c>
      <c r="F10" s="585" t="s">
        <v>342</v>
      </c>
      <c r="G10" s="586"/>
      <c r="H10" s="586"/>
      <c r="I10" s="586"/>
      <c r="J10" s="586"/>
      <c r="K10" s="586"/>
      <c r="L10" s="586"/>
      <c r="M10" s="587"/>
      <c r="N10" s="581" t="s">
        <v>775</v>
      </c>
      <c r="O10" s="574" t="s">
        <v>342</v>
      </c>
      <c r="P10" s="575"/>
      <c r="Q10" s="576"/>
    </row>
    <row r="11" spans="1:17" ht="13.5" customHeight="1">
      <c r="A11" s="594"/>
      <c r="B11" s="591"/>
      <c r="C11" s="584"/>
      <c r="D11" s="583"/>
      <c r="E11" s="583"/>
      <c r="F11" s="588"/>
      <c r="G11" s="589"/>
      <c r="H11" s="589"/>
      <c r="I11" s="589"/>
      <c r="J11" s="589"/>
      <c r="K11" s="589"/>
      <c r="L11" s="589"/>
      <c r="M11" s="590"/>
      <c r="N11" s="583"/>
      <c r="O11" s="581" t="s">
        <v>776</v>
      </c>
      <c r="P11" s="581" t="s">
        <v>324</v>
      </c>
      <c r="Q11" s="578" t="s">
        <v>777</v>
      </c>
    </row>
    <row r="12" spans="1:17" ht="13.5" customHeight="1">
      <c r="A12" s="594"/>
      <c r="B12" s="591"/>
      <c r="C12" s="584"/>
      <c r="D12" s="583"/>
      <c r="E12" s="583"/>
      <c r="F12" s="581" t="s">
        <v>778</v>
      </c>
      <c r="G12" s="585" t="s">
        <v>342</v>
      </c>
      <c r="H12" s="587"/>
      <c r="I12" s="581" t="s">
        <v>779</v>
      </c>
      <c r="J12" s="581" t="s">
        <v>130</v>
      </c>
      <c r="K12" s="581" t="s">
        <v>131</v>
      </c>
      <c r="L12" s="581" t="s">
        <v>780</v>
      </c>
      <c r="M12" s="581" t="s">
        <v>781</v>
      </c>
      <c r="N12" s="583"/>
      <c r="O12" s="583"/>
      <c r="P12" s="582"/>
      <c r="Q12" s="579"/>
    </row>
    <row r="13" spans="1:17" ht="13.5" customHeight="1">
      <c r="A13" s="594"/>
      <c r="B13" s="591"/>
      <c r="C13" s="584"/>
      <c r="D13" s="583"/>
      <c r="E13" s="583"/>
      <c r="F13" s="583"/>
      <c r="G13" s="588"/>
      <c r="H13" s="590"/>
      <c r="I13" s="583"/>
      <c r="J13" s="583"/>
      <c r="K13" s="583"/>
      <c r="L13" s="583"/>
      <c r="M13" s="583"/>
      <c r="N13" s="583"/>
      <c r="O13" s="583"/>
      <c r="P13" s="581" t="s">
        <v>782</v>
      </c>
      <c r="Q13" s="579"/>
    </row>
    <row r="14" spans="1:17" ht="84.75" customHeight="1">
      <c r="A14" s="595"/>
      <c r="B14" s="591"/>
      <c r="C14" s="584"/>
      <c r="D14" s="582"/>
      <c r="E14" s="582"/>
      <c r="F14" s="582"/>
      <c r="G14" s="552" t="s">
        <v>783</v>
      </c>
      <c r="H14" s="552" t="s">
        <v>0</v>
      </c>
      <c r="I14" s="582"/>
      <c r="J14" s="582"/>
      <c r="K14" s="582"/>
      <c r="L14" s="582"/>
      <c r="M14" s="582"/>
      <c r="N14" s="582"/>
      <c r="O14" s="582"/>
      <c r="P14" s="582"/>
      <c r="Q14" s="580"/>
    </row>
    <row r="15" spans="1:17" ht="13.5" customHeight="1">
      <c r="A15" s="511" t="s">
        <v>543</v>
      </c>
      <c r="B15" s="511" t="s">
        <v>234</v>
      </c>
      <c r="C15" s="511" t="s">
        <v>206</v>
      </c>
      <c r="D15" s="512" t="s">
        <v>544</v>
      </c>
      <c r="E15" s="512" t="s">
        <v>545</v>
      </c>
      <c r="F15" s="512" t="s">
        <v>547</v>
      </c>
      <c r="G15" s="512" t="s">
        <v>548</v>
      </c>
      <c r="H15" s="512" t="s">
        <v>549</v>
      </c>
      <c r="I15" s="512" t="s">
        <v>207</v>
      </c>
      <c r="J15" s="512" t="s">
        <v>550</v>
      </c>
      <c r="K15" s="512" t="s">
        <v>208</v>
      </c>
      <c r="L15" s="512" t="s">
        <v>551</v>
      </c>
      <c r="M15" s="512" t="s">
        <v>552</v>
      </c>
      <c r="N15" s="512" t="s">
        <v>553</v>
      </c>
      <c r="O15" s="512" t="s">
        <v>209</v>
      </c>
      <c r="P15" s="512" t="s">
        <v>210</v>
      </c>
      <c r="Q15" s="512" t="s">
        <v>1</v>
      </c>
    </row>
    <row r="16" spans="1:17" s="343" customFormat="1" ht="28.5" customHeight="1">
      <c r="A16" s="454" t="s">
        <v>420</v>
      </c>
      <c r="B16" s="455"/>
      <c r="C16" s="364" t="s">
        <v>421</v>
      </c>
      <c r="D16" s="367">
        <f>D17</f>
        <v>5000</v>
      </c>
      <c r="E16" s="367">
        <f>SUM(E17)</f>
        <v>5000</v>
      </c>
      <c r="F16" s="367">
        <f aca="true" t="shared" si="0" ref="F16:Q16">F17</f>
        <v>5000</v>
      </c>
      <c r="G16" s="367">
        <f t="shared" si="0"/>
        <v>0</v>
      </c>
      <c r="H16" s="367">
        <f t="shared" si="0"/>
        <v>5000</v>
      </c>
      <c r="I16" s="367">
        <f t="shared" si="0"/>
        <v>0</v>
      </c>
      <c r="J16" s="367">
        <f t="shared" si="0"/>
        <v>0</v>
      </c>
      <c r="K16" s="367">
        <f t="shared" si="0"/>
        <v>0</v>
      </c>
      <c r="L16" s="367">
        <f t="shared" si="0"/>
        <v>0</v>
      </c>
      <c r="M16" s="367">
        <f t="shared" si="0"/>
        <v>0</v>
      </c>
      <c r="N16" s="367">
        <f t="shared" si="0"/>
        <v>0</v>
      </c>
      <c r="O16" s="367">
        <f t="shared" si="0"/>
        <v>0</v>
      </c>
      <c r="P16" s="367">
        <f t="shared" si="0"/>
        <v>0</v>
      </c>
      <c r="Q16" s="367">
        <f t="shared" si="0"/>
        <v>0</v>
      </c>
    </row>
    <row r="17" spans="1:17" s="344" customFormat="1" ht="32.25" customHeight="1">
      <c r="A17" s="447"/>
      <c r="B17" s="456" t="s">
        <v>422</v>
      </c>
      <c r="C17" s="457" t="s">
        <v>439</v>
      </c>
      <c r="D17" s="369">
        <f>SUM('2-paragrafy'!G17)</f>
        <v>5000</v>
      </c>
      <c r="E17" s="369">
        <f>SUM('2-paragrafy'!H17)</f>
        <v>5000</v>
      </c>
      <c r="F17" s="369">
        <f>SUM('2-paragrafy'!I17)</f>
        <v>5000</v>
      </c>
      <c r="G17" s="369">
        <f>SUM('2-paragrafy'!J17)</f>
        <v>0</v>
      </c>
      <c r="H17" s="369">
        <f>SUM('2-paragrafy'!K17)</f>
        <v>5000</v>
      </c>
      <c r="I17" s="369">
        <f>SUM('2-paragrafy'!L17)</f>
        <v>0</v>
      </c>
      <c r="J17" s="369">
        <f>SUM('2-paragrafy'!M17)</f>
        <v>0</v>
      </c>
      <c r="K17" s="369">
        <f>SUM('2-paragrafy'!N17)</f>
        <v>0</v>
      </c>
      <c r="L17" s="369">
        <f>SUM('2-paragrafy'!O17)</f>
        <v>0</v>
      </c>
      <c r="M17" s="369">
        <f>SUM('2-paragrafy'!P17)</f>
        <v>0</v>
      </c>
      <c r="N17" s="369">
        <f>SUM('2-paragrafy'!Q17)</f>
        <v>0</v>
      </c>
      <c r="O17" s="369">
        <f>SUM('2-paragrafy'!R17)</f>
        <v>0</v>
      </c>
      <c r="P17" s="369">
        <f>SUM('2-paragrafy'!S17)</f>
        <v>0</v>
      </c>
      <c r="Q17" s="369">
        <f>SUM('2-paragrafy'!T17)</f>
        <v>0</v>
      </c>
    </row>
    <row r="18" spans="1:17" s="345" customFormat="1" ht="23.25" customHeight="1">
      <c r="A18" s="458" t="s">
        <v>426</v>
      </c>
      <c r="B18" s="459"/>
      <c r="C18" s="460" t="s">
        <v>427</v>
      </c>
      <c r="D18" s="449">
        <f>SUM(D19:D20)</f>
        <v>61964</v>
      </c>
      <c r="E18" s="449">
        <f aca="true" t="shared" si="1" ref="E18:Q18">SUM(E19:E20)</f>
        <v>61964</v>
      </c>
      <c r="F18" s="449">
        <f t="shared" si="1"/>
        <v>60864</v>
      </c>
      <c r="G18" s="449">
        <f t="shared" si="1"/>
        <v>59854</v>
      </c>
      <c r="H18" s="449">
        <f t="shared" si="1"/>
        <v>1010</v>
      </c>
      <c r="I18" s="449">
        <f t="shared" si="1"/>
        <v>0</v>
      </c>
      <c r="J18" s="449">
        <f t="shared" si="1"/>
        <v>1100</v>
      </c>
      <c r="K18" s="449">
        <f t="shared" si="1"/>
        <v>0</v>
      </c>
      <c r="L18" s="449">
        <f t="shared" si="1"/>
        <v>0</v>
      </c>
      <c r="M18" s="449">
        <f t="shared" si="1"/>
        <v>0</v>
      </c>
      <c r="N18" s="449">
        <f t="shared" si="1"/>
        <v>0</v>
      </c>
      <c r="O18" s="449">
        <f t="shared" si="1"/>
        <v>0</v>
      </c>
      <c r="P18" s="449">
        <f t="shared" si="1"/>
        <v>0</v>
      </c>
      <c r="Q18" s="449">
        <f t="shared" si="1"/>
        <v>0</v>
      </c>
    </row>
    <row r="19" spans="1:17" s="129" customFormat="1" ht="15.75" hidden="1" outlineLevel="1">
      <c r="A19" s="59"/>
      <c r="B19" s="461" t="s">
        <v>428</v>
      </c>
      <c r="C19" s="457" t="s">
        <v>429</v>
      </c>
      <c r="D19" s="450">
        <f>E19+K19</f>
        <v>0</v>
      </c>
      <c r="E19" s="450"/>
      <c r="F19" s="450"/>
      <c r="G19" s="450"/>
      <c r="H19" s="450"/>
      <c r="I19" s="450"/>
      <c r="J19" s="369">
        <f>E19-SUM(F19:I19)</f>
        <v>0</v>
      </c>
      <c r="K19" s="450"/>
      <c r="L19" s="509"/>
      <c r="M19" s="509"/>
      <c r="N19" s="509"/>
      <c r="O19" s="509"/>
      <c r="P19" s="509"/>
      <c r="Q19" s="509"/>
    </row>
    <row r="20" spans="1:17" s="129" customFormat="1" ht="24.75" customHeight="1" collapsed="1">
      <c r="A20" s="447"/>
      <c r="B20" s="461" t="s">
        <v>440</v>
      </c>
      <c r="C20" s="457" t="s">
        <v>441</v>
      </c>
      <c r="D20" s="453">
        <f>SUM('2-paragrafy'!G20)</f>
        <v>61964</v>
      </c>
      <c r="E20" s="450">
        <f>SUM('2-paragrafy'!H20)</f>
        <v>61964</v>
      </c>
      <c r="F20" s="450">
        <f>SUM('2-paragrafy'!I20)</f>
        <v>60864</v>
      </c>
      <c r="G20" s="450">
        <f>SUM('2-paragrafy'!J20)</f>
        <v>59854</v>
      </c>
      <c r="H20" s="450">
        <f>SUM('2-paragrafy'!K20)</f>
        <v>1010</v>
      </c>
      <c r="I20" s="450">
        <f>SUM('2-paragrafy'!L20)</f>
        <v>0</v>
      </c>
      <c r="J20" s="450">
        <f>SUM('2-paragrafy'!M20)</f>
        <v>1100</v>
      </c>
      <c r="K20" s="450">
        <f>SUM('2-paragrafy'!N20)</f>
        <v>0</v>
      </c>
      <c r="L20" s="450">
        <f>SUM('2-paragrafy'!O20)</f>
        <v>0</v>
      </c>
      <c r="M20" s="450">
        <f>SUM('2-paragrafy'!P20)</f>
        <v>0</v>
      </c>
      <c r="N20" s="450">
        <f>SUM('2-paragrafy'!Q20)</f>
        <v>0</v>
      </c>
      <c r="O20" s="450">
        <f>SUM('2-paragrafy'!R20)</f>
        <v>0</v>
      </c>
      <c r="P20" s="450">
        <f>SUM('2-paragrafy'!S20)</f>
        <v>0</v>
      </c>
      <c r="Q20" s="450">
        <f>SUM('2-paragrafy'!T20)</f>
        <v>0</v>
      </c>
    </row>
    <row r="21" spans="1:17" s="345" customFormat="1" ht="32.25" customHeight="1">
      <c r="A21" s="454" t="s">
        <v>430</v>
      </c>
      <c r="B21" s="455"/>
      <c r="C21" s="462" t="s">
        <v>431</v>
      </c>
      <c r="D21" s="451">
        <f>D22</f>
        <v>20535086</v>
      </c>
      <c r="E21" s="451">
        <f aca="true" t="shared" si="2" ref="E21:Q23">E22</f>
        <v>5670086</v>
      </c>
      <c r="F21" s="451">
        <f t="shared" si="2"/>
        <v>5585086</v>
      </c>
      <c r="G21" s="451">
        <f t="shared" si="2"/>
        <v>848724</v>
      </c>
      <c r="H21" s="451">
        <f t="shared" si="2"/>
        <v>4736362</v>
      </c>
      <c r="I21" s="451">
        <f t="shared" si="2"/>
        <v>80000</v>
      </c>
      <c r="J21" s="451">
        <f t="shared" si="2"/>
        <v>5000</v>
      </c>
      <c r="K21" s="451">
        <f t="shared" si="2"/>
        <v>0</v>
      </c>
      <c r="L21" s="451">
        <f t="shared" si="2"/>
        <v>0</v>
      </c>
      <c r="M21" s="451">
        <f t="shared" si="2"/>
        <v>0</v>
      </c>
      <c r="N21" s="451">
        <f t="shared" si="2"/>
        <v>14865000</v>
      </c>
      <c r="O21" s="451">
        <f t="shared" si="2"/>
        <v>14865000</v>
      </c>
      <c r="P21" s="451">
        <f t="shared" si="2"/>
        <v>1500000</v>
      </c>
      <c r="Q21" s="451">
        <f t="shared" si="2"/>
        <v>0</v>
      </c>
    </row>
    <row r="22" spans="1:17" s="129" customFormat="1" ht="17.25" customHeight="1">
      <c r="A22" s="447"/>
      <c r="B22" s="461" t="s">
        <v>432</v>
      </c>
      <c r="C22" s="457" t="s">
        <v>433</v>
      </c>
      <c r="D22" s="450">
        <f>SUM('2-paragrafy'!G28)</f>
        <v>20535086</v>
      </c>
      <c r="E22" s="450">
        <f>SUM('2-paragrafy'!H28)</f>
        <v>5670086</v>
      </c>
      <c r="F22" s="450">
        <f>SUM('2-paragrafy'!I28)</f>
        <v>5585086</v>
      </c>
      <c r="G22" s="450">
        <f>SUM('2-paragrafy'!J28)</f>
        <v>848724</v>
      </c>
      <c r="H22" s="450">
        <f>SUM('2-paragrafy'!K28)</f>
        <v>4736362</v>
      </c>
      <c r="I22" s="450">
        <f>SUM('2-paragrafy'!L28)</f>
        <v>80000</v>
      </c>
      <c r="J22" s="450">
        <f>SUM('2-paragrafy'!M28)</f>
        <v>5000</v>
      </c>
      <c r="K22" s="450">
        <f>SUM('2-paragrafy'!N28)</f>
        <v>0</v>
      </c>
      <c r="L22" s="450">
        <f>SUM('2-paragrafy'!O28)</f>
        <v>0</v>
      </c>
      <c r="M22" s="450">
        <f>SUM('2-paragrafy'!P28)</f>
        <v>0</v>
      </c>
      <c r="N22" s="450">
        <f>SUM('2-paragrafy'!Q28)</f>
        <v>14865000</v>
      </c>
      <c r="O22" s="450">
        <f>SUM('2-paragrafy'!R28)</f>
        <v>14865000</v>
      </c>
      <c r="P22" s="450">
        <f>SUM('2-paragrafy'!S28)</f>
        <v>1500000</v>
      </c>
      <c r="Q22" s="450">
        <f>SUM('2-paragrafy'!T28)</f>
        <v>0</v>
      </c>
    </row>
    <row r="23" spans="1:17" s="129" customFormat="1" ht="21" customHeight="1">
      <c r="A23" s="454" t="s">
        <v>442</v>
      </c>
      <c r="B23" s="455"/>
      <c r="C23" s="462" t="s">
        <v>443</v>
      </c>
      <c r="D23" s="451">
        <f>D24</f>
        <v>120000</v>
      </c>
      <c r="E23" s="451">
        <f t="shared" si="2"/>
        <v>120000</v>
      </c>
      <c r="F23" s="451">
        <f t="shared" si="2"/>
        <v>120000</v>
      </c>
      <c r="G23" s="451">
        <f t="shared" si="2"/>
        <v>4000</v>
      </c>
      <c r="H23" s="451">
        <f t="shared" si="2"/>
        <v>116000</v>
      </c>
      <c r="I23" s="451">
        <f t="shared" si="2"/>
        <v>0</v>
      </c>
      <c r="J23" s="451">
        <f t="shared" si="2"/>
        <v>0</v>
      </c>
      <c r="K23" s="451">
        <f t="shared" si="2"/>
        <v>0</v>
      </c>
      <c r="L23" s="451">
        <f t="shared" si="2"/>
        <v>0</v>
      </c>
      <c r="M23" s="451">
        <f t="shared" si="2"/>
        <v>0</v>
      </c>
      <c r="N23" s="451">
        <f t="shared" si="2"/>
        <v>0</v>
      </c>
      <c r="O23" s="451">
        <f t="shared" si="2"/>
        <v>0</v>
      </c>
      <c r="P23" s="451">
        <f t="shared" si="2"/>
        <v>0</v>
      </c>
      <c r="Q23" s="451">
        <f t="shared" si="2"/>
        <v>0</v>
      </c>
    </row>
    <row r="24" spans="1:17" s="129" customFormat="1" ht="29.25" customHeight="1">
      <c r="A24" s="447"/>
      <c r="B24" s="461" t="s">
        <v>444</v>
      </c>
      <c r="C24" s="457" t="s">
        <v>445</v>
      </c>
      <c r="D24" s="450">
        <f>SUM('2-paragrafy'!G62)</f>
        <v>120000</v>
      </c>
      <c r="E24" s="450">
        <f>SUM('2-paragrafy'!H62)</f>
        <v>120000</v>
      </c>
      <c r="F24" s="450">
        <f>SUM('2-paragrafy'!I62)</f>
        <v>120000</v>
      </c>
      <c r="G24" s="450">
        <f>SUM('2-paragrafy'!J62)</f>
        <v>4000</v>
      </c>
      <c r="H24" s="450">
        <f>SUM('2-paragrafy'!K62)</f>
        <v>116000</v>
      </c>
      <c r="I24" s="450">
        <f>SUM('2-paragrafy'!L62)</f>
        <v>0</v>
      </c>
      <c r="J24" s="450">
        <f>SUM('2-paragrafy'!M62)</f>
        <v>0</v>
      </c>
      <c r="K24" s="450">
        <f>SUM('2-paragrafy'!N62)</f>
        <v>0</v>
      </c>
      <c r="L24" s="450">
        <f>SUM('2-paragrafy'!O62)</f>
        <v>0</v>
      </c>
      <c r="M24" s="450">
        <f>SUM('2-paragrafy'!P62)</f>
        <v>0</v>
      </c>
      <c r="N24" s="450">
        <f>SUM('2-paragrafy'!Q62)</f>
        <v>0</v>
      </c>
      <c r="O24" s="450">
        <f>SUM('2-paragrafy'!R62)</f>
        <v>0</v>
      </c>
      <c r="P24" s="450">
        <f>SUM('2-paragrafy'!S62)</f>
        <v>0</v>
      </c>
      <c r="Q24" s="450">
        <f>SUM('2-paragrafy'!T62)</f>
        <v>0</v>
      </c>
    </row>
    <row r="25" spans="1:17" s="345" customFormat="1" ht="24.75" customHeight="1">
      <c r="A25" s="454" t="s">
        <v>488</v>
      </c>
      <c r="B25" s="455"/>
      <c r="C25" s="462" t="s">
        <v>489</v>
      </c>
      <c r="D25" s="451">
        <f>D26</f>
        <v>3374570</v>
      </c>
      <c r="E25" s="451">
        <f aca="true" t="shared" si="3" ref="E25:Q25">E26</f>
        <v>457903</v>
      </c>
      <c r="F25" s="451">
        <f t="shared" si="3"/>
        <v>457903</v>
      </c>
      <c r="G25" s="451">
        <f t="shared" si="3"/>
        <v>15000</v>
      </c>
      <c r="H25" s="451">
        <f t="shared" si="3"/>
        <v>442903</v>
      </c>
      <c r="I25" s="451">
        <f t="shared" si="3"/>
        <v>0</v>
      </c>
      <c r="J25" s="451">
        <f t="shared" si="3"/>
        <v>0</v>
      </c>
      <c r="K25" s="451">
        <f t="shared" si="3"/>
        <v>0</v>
      </c>
      <c r="L25" s="451">
        <f t="shared" si="3"/>
        <v>0</v>
      </c>
      <c r="M25" s="451">
        <f t="shared" si="3"/>
        <v>0</v>
      </c>
      <c r="N25" s="451">
        <f t="shared" si="3"/>
        <v>2916667</v>
      </c>
      <c r="O25" s="451">
        <f t="shared" si="3"/>
        <v>2916667</v>
      </c>
      <c r="P25" s="451">
        <f t="shared" si="3"/>
        <v>2666667</v>
      </c>
      <c r="Q25" s="451">
        <f t="shared" si="3"/>
        <v>0</v>
      </c>
    </row>
    <row r="26" spans="1:17" s="346" customFormat="1" ht="30">
      <c r="A26" s="447"/>
      <c r="B26" s="456" t="s">
        <v>490</v>
      </c>
      <c r="C26" s="457" t="s">
        <v>491</v>
      </c>
      <c r="D26" s="452">
        <f>SUM('2-paragrafy'!G68)</f>
        <v>3374570</v>
      </c>
      <c r="E26" s="452">
        <f>SUM('2-paragrafy'!H68)</f>
        <v>457903</v>
      </c>
      <c r="F26" s="452">
        <f>SUM('2-paragrafy'!I68)</f>
        <v>457903</v>
      </c>
      <c r="G26" s="452">
        <f>SUM('2-paragrafy'!J68)</f>
        <v>15000</v>
      </c>
      <c r="H26" s="452">
        <f>SUM('2-paragrafy'!K68)</f>
        <v>442903</v>
      </c>
      <c r="I26" s="452">
        <f>SUM('2-paragrafy'!L68)</f>
        <v>0</v>
      </c>
      <c r="J26" s="452">
        <f>SUM('2-paragrafy'!M68)</f>
        <v>0</v>
      </c>
      <c r="K26" s="452">
        <f>SUM('2-paragrafy'!N68)</f>
        <v>0</v>
      </c>
      <c r="L26" s="452">
        <f>SUM('2-paragrafy'!O68)</f>
        <v>0</v>
      </c>
      <c r="M26" s="452">
        <f>SUM('2-paragrafy'!P68)</f>
        <v>0</v>
      </c>
      <c r="N26" s="452">
        <f>SUM('2-paragrafy'!Q68)</f>
        <v>2916667</v>
      </c>
      <c r="O26" s="452">
        <f>SUM('2-paragrafy'!R68)</f>
        <v>2916667</v>
      </c>
      <c r="P26" s="452">
        <f>SUM('2-paragrafy'!S68)</f>
        <v>2666667</v>
      </c>
      <c r="Q26" s="452">
        <f>SUM('2-paragrafy'!T68)</f>
        <v>0</v>
      </c>
    </row>
    <row r="27" spans="1:17" s="345" customFormat="1" ht="24" customHeight="1">
      <c r="A27" s="45" t="s">
        <v>498</v>
      </c>
      <c r="B27" s="455"/>
      <c r="C27" s="462" t="s">
        <v>499</v>
      </c>
      <c r="D27" s="451">
        <f>SUM(D28:D30)</f>
        <v>458000</v>
      </c>
      <c r="E27" s="451">
        <f aca="true" t="shared" si="4" ref="E27:Q27">SUM(E28:E30)</f>
        <v>452000</v>
      </c>
      <c r="F27" s="451">
        <f t="shared" si="4"/>
        <v>451250</v>
      </c>
      <c r="G27" s="451">
        <f t="shared" si="4"/>
        <v>263300</v>
      </c>
      <c r="H27" s="451">
        <f t="shared" si="4"/>
        <v>187950</v>
      </c>
      <c r="I27" s="451">
        <f t="shared" si="4"/>
        <v>0</v>
      </c>
      <c r="J27" s="451">
        <f t="shared" si="4"/>
        <v>750</v>
      </c>
      <c r="K27" s="451">
        <f t="shared" si="4"/>
        <v>0</v>
      </c>
      <c r="L27" s="451">
        <f t="shared" si="4"/>
        <v>0</v>
      </c>
      <c r="M27" s="451">
        <f t="shared" si="4"/>
        <v>0</v>
      </c>
      <c r="N27" s="451">
        <f t="shared" si="4"/>
        <v>6000</v>
      </c>
      <c r="O27" s="451">
        <f t="shared" si="4"/>
        <v>6000</v>
      </c>
      <c r="P27" s="451">
        <f t="shared" si="4"/>
        <v>0</v>
      </c>
      <c r="Q27" s="451">
        <f t="shared" si="4"/>
        <v>0</v>
      </c>
    </row>
    <row r="28" spans="1:17" s="129" customFormat="1" ht="43.5" customHeight="1">
      <c r="A28" s="50"/>
      <c r="B28" s="456" t="s">
        <v>500</v>
      </c>
      <c r="C28" s="457" t="s">
        <v>501</v>
      </c>
      <c r="D28" s="452">
        <f>SUM('2-paragrafy'!G85)</f>
        <v>130000</v>
      </c>
      <c r="E28" s="452">
        <f>SUM('2-paragrafy'!H85)</f>
        <v>130000</v>
      </c>
      <c r="F28" s="452">
        <f>SUM('2-paragrafy'!I85)</f>
        <v>130000</v>
      </c>
      <c r="G28" s="452">
        <f>SUM('2-paragrafy'!J85)</f>
        <v>0</v>
      </c>
      <c r="H28" s="452">
        <f>SUM('2-paragrafy'!K85)</f>
        <v>130000</v>
      </c>
      <c r="I28" s="452">
        <f>SUM('2-paragrafy'!L85)</f>
        <v>0</v>
      </c>
      <c r="J28" s="452">
        <f>SUM('2-paragrafy'!M85)</f>
        <v>0</v>
      </c>
      <c r="K28" s="452">
        <f>SUM('2-paragrafy'!N85)</f>
        <v>0</v>
      </c>
      <c r="L28" s="452">
        <f>SUM('2-paragrafy'!O85)</f>
        <v>0</v>
      </c>
      <c r="M28" s="452">
        <f>SUM('2-paragrafy'!P85)</f>
        <v>0</v>
      </c>
      <c r="N28" s="452">
        <f>SUM('2-paragrafy'!Q85)</f>
        <v>0</v>
      </c>
      <c r="O28" s="452">
        <f>SUM('2-paragrafy'!R85)</f>
        <v>0</v>
      </c>
      <c r="P28" s="452">
        <f>SUM('2-paragrafy'!S85)</f>
        <v>0</v>
      </c>
      <c r="Q28" s="452">
        <f>SUM('2-paragrafy'!T85)</f>
        <v>0</v>
      </c>
    </row>
    <row r="29" spans="1:17" s="129" customFormat="1" ht="30">
      <c r="A29" s="463"/>
      <c r="B29" s="456" t="s">
        <v>502</v>
      </c>
      <c r="C29" s="457" t="s">
        <v>446</v>
      </c>
      <c r="D29" s="452">
        <f>SUM('2-paragrafy'!G87)</f>
        <v>15000</v>
      </c>
      <c r="E29" s="452">
        <f>SUM('2-paragrafy'!H87)</f>
        <v>15000</v>
      </c>
      <c r="F29" s="452">
        <f>SUM('2-paragrafy'!I87)</f>
        <v>15000</v>
      </c>
      <c r="G29" s="452">
        <f>SUM('2-paragrafy'!J87)</f>
        <v>0</v>
      </c>
      <c r="H29" s="452">
        <f>SUM('2-paragrafy'!K87)</f>
        <v>15000</v>
      </c>
      <c r="I29" s="452">
        <f>SUM('2-paragrafy'!L87)</f>
        <v>0</v>
      </c>
      <c r="J29" s="452">
        <f>SUM('2-paragrafy'!M87)</f>
        <v>0</v>
      </c>
      <c r="K29" s="452">
        <f>SUM('2-paragrafy'!N87)</f>
        <v>0</v>
      </c>
      <c r="L29" s="452">
        <f>SUM('2-paragrafy'!O87)</f>
        <v>0</v>
      </c>
      <c r="M29" s="452">
        <f>SUM('2-paragrafy'!P87)</f>
        <v>0</v>
      </c>
      <c r="N29" s="452">
        <f>SUM('2-paragrafy'!Q87)</f>
        <v>0</v>
      </c>
      <c r="O29" s="452">
        <f>SUM('2-paragrafy'!R87)</f>
        <v>0</v>
      </c>
      <c r="P29" s="452">
        <f>SUM('2-paragrafy'!S87)</f>
        <v>0</v>
      </c>
      <c r="Q29" s="452">
        <f>SUM('2-paragrafy'!T87)</f>
        <v>0</v>
      </c>
    </row>
    <row r="30" spans="1:17" s="129" customFormat="1" ht="15.75">
      <c r="A30" s="48"/>
      <c r="B30" s="461" t="s">
        <v>503</v>
      </c>
      <c r="C30" s="457" t="s">
        <v>504</v>
      </c>
      <c r="D30" s="452">
        <f>SUM('2-paragrafy'!G89)</f>
        <v>313000</v>
      </c>
      <c r="E30" s="452">
        <f>SUM('2-paragrafy'!H89)</f>
        <v>307000</v>
      </c>
      <c r="F30" s="452">
        <f>SUM('2-paragrafy'!I89)</f>
        <v>306250</v>
      </c>
      <c r="G30" s="452">
        <f>SUM('2-paragrafy'!J89)</f>
        <v>263300</v>
      </c>
      <c r="H30" s="452">
        <f>SUM('2-paragrafy'!K89)</f>
        <v>42950</v>
      </c>
      <c r="I30" s="452">
        <f>SUM('2-paragrafy'!L89)</f>
        <v>0</v>
      </c>
      <c r="J30" s="452">
        <f>SUM('2-paragrafy'!M89)</f>
        <v>750</v>
      </c>
      <c r="K30" s="452">
        <f>SUM('2-paragrafy'!N89)</f>
        <v>0</v>
      </c>
      <c r="L30" s="452">
        <f>SUM('2-paragrafy'!O89)</f>
        <v>0</v>
      </c>
      <c r="M30" s="452">
        <f>SUM('2-paragrafy'!P89)</f>
        <v>0</v>
      </c>
      <c r="N30" s="452">
        <f>SUM('2-paragrafy'!Q89)</f>
        <v>6000</v>
      </c>
      <c r="O30" s="452">
        <f>SUM('2-paragrafy'!R89)</f>
        <v>6000</v>
      </c>
      <c r="P30" s="452">
        <f>SUM('2-paragrafy'!S89)</f>
        <v>0</v>
      </c>
      <c r="Q30" s="452">
        <f>SUM('2-paragrafy'!T89)</f>
        <v>0</v>
      </c>
    </row>
    <row r="31" spans="1:17" s="345" customFormat="1" ht="30" customHeight="1">
      <c r="A31" s="45" t="s">
        <v>505</v>
      </c>
      <c r="B31" s="455"/>
      <c r="C31" s="462" t="s">
        <v>506</v>
      </c>
      <c r="D31" s="451">
        <f>SUM(D32:D37)</f>
        <v>10082096</v>
      </c>
      <c r="E31" s="451">
        <f aca="true" t="shared" si="5" ref="E31:Q31">SUM(E32:E37)</f>
        <v>8540909</v>
      </c>
      <c r="F31" s="451">
        <f t="shared" si="5"/>
        <v>8139833</v>
      </c>
      <c r="G31" s="451">
        <f t="shared" si="5"/>
        <v>6263531</v>
      </c>
      <c r="H31" s="451">
        <f t="shared" si="5"/>
        <v>1876302</v>
      </c>
      <c r="I31" s="451">
        <f t="shared" si="5"/>
        <v>125000</v>
      </c>
      <c r="J31" s="451">
        <f t="shared" si="5"/>
        <v>276076</v>
      </c>
      <c r="K31" s="451">
        <f t="shared" si="5"/>
        <v>0</v>
      </c>
      <c r="L31" s="451">
        <f t="shared" si="5"/>
        <v>0</v>
      </c>
      <c r="M31" s="451">
        <f t="shared" si="5"/>
        <v>0</v>
      </c>
      <c r="N31" s="451">
        <f t="shared" si="5"/>
        <v>1541187</v>
      </c>
      <c r="O31" s="451">
        <f t="shared" si="5"/>
        <v>1541187</v>
      </c>
      <c r="P31" s="451">
        <f t="shared" si="5"/>
        <v>290207</v>
      </c>
      <c r="Q31" s="451">
        <f t="shared" si="5"/>
        <v>0</v>
      </c>
    </row>
    <row r="32" spans="1:17" s="129" customFormat="1" ht="15.75">
      <c r="A32" s="50"/>
      <c r="B32" s="461" t="s">
        <v>507</v>
      </c>
      <c r="C32" s="457" t="s">
        <v>508</v>
      </c>
      <c r="D32" s="450">
        <f>SUM('2-paragrafy'!G115)</f>
        <v>1222873</v>
      </c>
      <c r="E32" s="450">
        <f>SUM('2-paragrafy'!H115)</f>
        <v>1222873</v>
      </c>
      <c r="F32" s="450">
        <f>SUM('2-paragrafy'!I115)</f>
        <v>1222873</v>
      </c>
      <c r="G32" s="450">
        <f>SUM('2-paragrafy'!J115)</f>
        <v>1222873</v>
      </c>
      <c r="H32" s="450">
        <f>SUM('2-paragrafy'!K115)</f>
        <v>0</v>
      </c>
      <c r="I32" s="450">
        <f>SUM('2-paragrafy'!L115)</f>
        <v>0</v>
      </c>
      <c r="J32" s="450">
        <f>SUM('2-paragrafy'!M115)</f>
        <v>0</v>
      </c>
      <c r="K32" s="450">
        <f>SUM('2-paragrafy'!N115)</f>
        <v>0</v>
      </c>
      <c r="L32" s="450">
        <f>SUM('2-paragrafy'!O115)</f>
        <v>0</v>
      </c>
      <c r="M32" s="450">
        <f>SUM('2-paragrafy'!P115)</f>
        <v>0</v>
      </c>
      <c r="N32" s="450">
        <f>SUM('2-paragrafy'!Q115)</f>
        <v>0</v>
      </c>
      <c r="O32" s="450">
        <f>SUM('2-paragrafy'!R115)</f>
        <v>0</v>
      </c>
      <c r="P32" s="450">
        <f>SUM('2-paragrafy'!S115)</f>
        <v>0</v>
      </c>
      <c r="Q32" s="450">
        <f>SUM('2-paragrafy'!T115)</f>
        <v>0</v>
      </c>
    </row>
    <row r="33" spans="1:17" s="129" customFormat="1" ht="15.75">
      <c r="A33" s="50"/>
      <c r="B33" s="461" t="s">
        <v>447</v>
      </c>
      <c r="C33" s="457" t="s">
        <v>448</v>
      </c>
      <c r="D33" s="450">
        <f>SUM('2-paragrafy'!G120)</f>
        <v>265576</v>
      </c>
      <c r="E33" s="450">
        <f>SUM('2-paragrafy'!H120)</f>
        <v>265576</v>
      </c>
      <c r="F33" s="450">
        <f>SUM('2-paragrafy'!I120)</f>
        <v>14500</v>
      </c>
      <c r="G33" s="450">
        <f>SUM('2-paragrafy'!J120)</f>
        <v>0</v>
      </c>
      <c r="H33" s="450">
        <f>SUM('2-paragrafy'!K120)</f>
        <v>14500</v>
      </c>
      <c r="I33" s="450">
        <f>SUM('2-paragrafy'!L120)</f>
        <v>0</v>
      </c>
      <c r="J33" s="450">
        <f>SUM('2-paragrafy'!M120)</f>
        <v>251076</v>
      </c>
      <c r="K33" s="450">
        <f>SUM('2-paragrafy'!N120)</f>
        <v>0</v>
      </c>
      <c r="L33" s="450">
        <f>SUM('2-paragrafy'!O120)</f>
        <v>0</v>
      </c>
      <c r="M33" s="450">
        <f>SUM('2-paragrafy'!P120)</f>
        <v>0</v>
      </c>
      <c r="N33" s="450">
        <f>SUM('2-paragrafy'!Q120)</f>
        <v>0</v>
      </c>
      <c r="O33" s="450">
        <f>SUM('2-paragrafy'!R120)</f>
        <v>0</v>
      </c>
      <c r="P33" s="450">
        <f>SUM('2-paragrafy'!S120)</f>
        <v>0</v>
      </c>
      <c r="Q33" s="450">
        <f>SUM('2-paragrafy'!T120)</f>
        <v>0</v>
      </c>
    </row>
    <row r="34" spans="1:17" s="129" customFormat="1" ht="15.75">
      <c r="A34" s="50"/>
      <c r="B34" s="461" t="s">
        <v>509</v>
      </c>
      <c r="C34" s="457" t="s">
        <v>510</v>
      </c>
      <c r="D34" s="450">
        <f>SUM('2-paragrafy'!G125)</f>
        <v>8153375</v>
      </c>
      <c r="E34" s="450">
        <f>SUM('2-paragrafy'!H125)</f>
        <v>6612188</v>
      </c>
      <c r="F34" s="450">
        <f>SUM('2-paragrafy'!I125)</f>
        <v>6594188</v>
      </c>
      <c r="G34" s="450">
        <f>SUM('2-paragrafy'!J125)</f>
        <v>4981908</v>
      </c>
      <c r="H34" s="450">
        <f>SUM('2-paragrafy'!K125)</f>
        <v>1612280</v>
      </c>
      <c r="I34" s="450">
        <f>SUM('2-paragrafy'!L125)</f>
        <v>0</v>
      </c>
      <c r="J34" s="450">
        <f>SUM('2-paragrafy'!M125)</f>
        <v>18000</v>
      </c>
      <c r="K34" s="450">
        <f>SUM('2-paragrafy'!N125)</f>
        <v>0</v>
      </c>
      <c r="L34" s="450">
        <f>SUM('2-paragrafy'!O125)</f>
        <v>0</v>
      </c>
      <c r="M34" s="450">
        <f>SUM('2-paragrafy'!P125)</f>
        <v>0</v>
      </c>
      <c r="N34" s="450">
        <f>SUM('2-paragrafy'!Q125)</f>
        <v>1541187</v>
      </c>
      <c r="O34" s="450">
        <f>SUM('2-paragrafy'!R125)</f>
        <v>1541187</v>
      </c>
      <c r="P34" s="450">
        <f>SUM('2-paragrafy'!S125)</f>
        <v>290207</v>
      </c>
      <c r="Q34" s="450">
        <f>SUM('2-paragrafy'!T125)</f>
        <v>0</v>
      </c>
    </row>
    <row r="35" spans="1:17" s="129" customFormat="1" ht="15.75">
      <c r="A35" s="50"/>
      <c r="B35" s="461" t="s">
        <v>518</v>
      </c>
      <c r="C35" s="457" t="s">
        <v>710</v>
      </c>
      <c r="D35" s="450">
        <f>SUM('2-paragrafy'!G153)</f>
        <v>55000</v>
      </c>
      <c r="E35" s="450">
        <f>SUM('2-paragrafy'!H153)</f>
        <v>55000</v>
      </c>
      <c r="F35" s="450">
        <f>SUM('2-paragrafy'!I153)</f>
        <v>55000</v>
      </c>
      <c r="G35" s="450">
        <f>SUM('2-paragrafy'!J153)</f>
        <v>28750</v>
      </c>
      <c r="H35" s="450">
        <f>SUM('2-paragrafy'!K153)</f>
        <v>26250</v>
      </c>
      <c r="I35" s="450">
        <f>SUM('2-paragrafy'!L153)</f>
        <v>0</v>
      </c>
      <c r="J35" s="450">
        <f>SUM('2-paragrafy'!M153)</f>
        <v>0</v>
      </c>
      <c r="K35" s="450">
        <f>SUM('2-paragrafy'!N153)</f>
        <v>0</v>
      </c>
      <c r="L35" s="450">
        <f>SUM('2-paragrafy'!O153)</f>
        <v>0</v>
      </c>
      <c r="M35" s="450">
        <f>SUM('2-paragrafy'!P153)</f>
        <v>0</v>
      </c>
      <c r="N35" s="450">
        <f>SUM('2-paragrafy'!Q153)</f>
        <v>0</v>
      </c>
      <c r="O35" s="450">
        <f>SUM('2-paragrafy'!R153)</f>
        <v>0</v>
      </c>
      <c r="P35" s="450">
        <f>SUM('2-paragrafy'!S153)</f>
        <v>0</v>
      </c>
      <c r="Q35" s="450">
        <f>SUM('2-paragrafy'!T153)</f>
        <v>0</v>
      </c>
    </row>
    <row r="36" spans="1:17" s="129" customFormat="1" ht="30">
      <c r="A36" s="50"/>
      <c r="B36" s="456" t="s">
        <v>449</v>
      </c>
      <c r="C36" s="457" t="s">
        <v>450</v>
      </c>
      <c r="D36" s="450">
        <f>SUM('2-paragrafy'!G162)</f>
        <v>274250</v>
      </c>
      <c r="E36" s="450">
        <f>SUM('2-paragrafy'!H162)</f>
        <v>274250</v>
      </c>
      <c r="F36" s="450">
        <f>SUM('2-paragrafy'!I162)</f>
        <v>142250</v>
      </c>
      <c r="G36" s="450">
        <f>SUM('2-paragrafy'!J162)</f>
        <v>30000</v>
      </c>
      <c r="H36" s="450">
        <f>SUM('2-paragrafy'!K162)</f>
        <v>112250</v>
      </c>
      <c r="I36" s="450">
        <f>SUM('2-paragrafy'!L162)</f>
        <v>125000</v>
      </c>
      <c r="J36" s="450">
        <f>SUM('2-paragrafy'!M162)</f>
        <v>7000</v>
      </c>
      <c r="K36" s="450">
        <f>SUM('2-paragrafy'!N162)</f>
        <v>0</v>
      </c>
      <c r="L36" s="450">
        <f>SUM('2-paragrafy'!O162)</f>
        <v>0</v>
      </c>
      <c r="M36" s="450">
        <f>SUM('2-paragrafy'!P162)</f>
        <v>0</v>
      </c>
      <c r="N36" s="450">
        <f>SUM('2-paragrafy'!Q162)</f>
        <v>0</v>
      </c>
      <c r="O36" s="450">
        <f>SUM('2-paragrafy'!R162)</f>
        <v>0</v>
      </c>
      <c r="P36" s="450">
        <f>SUM('2-paragrafy'!S162)</f>
        <v>0</v>
      </c>
      <c r="Q36" s="450">
        <f>SUM('2-paragrafy'!T162)</f>
        <v>0</v>
      </c>
    </row>
    <row r="37" spans="1:17" s="129" customFormat="1" ht="15.75">
      <c r="A37" s="50"/>
      <c r="B37" s="461" t="s">
        <v>451</v>
      </c>
      <c r="C37" s="457" t="s">
        <v>630</v>
      </c>
      <c r="D37" s="450">
        <f>SUM('2-paragrafy'!G170)</f>
        <v>111022</v>
      </c>
      <c r="E37" s="450">
        <f>SUM('2-paragrafy'!H170)</f>
        <v>111022</v>
      </c>
      <c r="F37" s="450">
        <f>SUM('2-paragrafy'!I170)</f>
        <v>111022</v>
      </c>
      <c r="G37" s="450">
        <f>SUM('2-paragrafy'!J170)</f>
        <v>0</v>
      </c>
      <c r="H37" s="450">
        <f>SUM('2-paragrafy'!K170)</f>
        <v>111022</v>
      </c>
      <c r="I37" s="450">
        <f>SUM('2-paragrafy'!L170)</f>
        <v>0</v>
      </c>
      <c r="J37" s="450">
        <f>SUM('2-paragrafy'!M170)</f>
        <v>0</v>
      </c>
      <c r="K37" s="450">
        <f>SUM('2-paragrafy'!N170)</f>
        <v>0</v>
      </c>
      <c r="L37" s="450">
        <f>SUM('2-paragrafy'!O170)</f>
        <v>0</v>
      </c>
      <c r="M37" s="450">
        <f>SUM('2-paragrafy'!P170)</f>
        <v>0</v>
      </c>
      <c r="N37" s="450">
        <f>SUM('2-paragrafy'!Q170)</f>
        <v>0</v>
      </c>
      <c r="O37" s="450">
        <f>SUM('2-paragrafy'!R170)</f>
        <v>0</v>
      </c>
      <c r="P37" s="450">
        <f>SUM('2-paragrafy'!S170)</f>
        <v>0</v>
      </c>
      <c r="Q37" s="450">
        <f>SUM('2-paragrafy'!T170)</f>
        <v>0</v>
      </c>
    </row>
    <row r="38" spans="1:17" s="345" customFormat="1" ht="51.75" customHeight="1">
      <c r="A38" s="45" t="s">
        <v>519</v>
      </c>
      <c r="B38" s="455"/>
      <c r="C38" s="462" t="s">
        <v>520</v>
      </c>
      <c r="D38" s="451">
        <f>SUM(D39:D42)</f>
        <v>6875537</v>
      </c>
      <c r="E38" s="451">
        <f aca="true" t="shared" si="6" ref="E38:Q38">SUM(E39:E42)</f>
        <v>5641537</v>
      </c>
      <c r="F38" s="451">
        <f t="shared" si="6"/>
        <v>5302537</v>
      </c>
      <c r="G38" s="451">
        <f t="shared" si="6"/>
        <v>4606184</v>
      </c>
      <c r="H38" s="451">
        <f t="shared" si="6"/>
        <v>696353</v>
      </c>
      <c r="I38" s="451">
        <f t="shared" si="6"/>
        <v>0</v>
      </c>
      <c r="J38" s="451">
        <f t="shared" si="6"/>
        <v>339000</v>
      </c>
      <c r="K38" s="451">
        <f t="shared" si="6"/>
        <v>0</v>
      </c>
      <c r="L38" s="451">
        <f t="shared" si="6"/>
        <v>0</v>
      </c>
      <c r="M38" s="451">
        <f t="shared" si="6"/>
        <v>0</v>
      </c>
      <c r="N38" s="451">
        <f t="shared" si="6"/>
        <v>1234000</v>
      </c>
      <c r="O38" s="451">
        <f t="shared" si="6"/>
        <v>1234000</v>
      </c>
      <c r="P38" s="451">
        <f t="shared" si="6"/>
        <v>0</v>
      </c>
      <c r="Q38" s="451">
        <f t="shared" si="6"/>
        <v>0</v>
      </c>
    </row>
    <row r="39" spans="1:17" s="345" customFormat="1" ht="20.25" customHeight="1">
      <c r="A39" s="46"/>
      <c r="B39" s="456" t="s">
        <v>153</v>
      </c>
      <c r="C39" s="457" t="s">
        <v>154</v>
      </c>
      <c r="D39" s="452">
        <f>SUM('2-paragrafy'!G174)</f>
        <v>4000</v>
      </c>
      <c r="E39" s="452">
        <f>SUM('2-paragrafy'!H174)</f>
        <v>0</v>
      </c>
      <c r="F39" s="452">
        <f>SUM('2-paragrafy'!I174)</f>
        <v>0</v>
      </c>
      <c r="G39" s="452">
        <f>SUM('2-paragrafy'!J174)</f>
        <v>0</v>
      </c>
      <c r="H39" s="452">
        <f>SUM('2-paragrafy'!K174)</f>
        <v>0</v>
      </c>
      <c r="I39" s="452">
        <f>SUM('2-paragrafy'!L174)</f>
        <v>0</v>
      </c>
      <c r="J39" s="452">
        <f>SUM('2-paragrafy'!M174)</f>
        <v>0</v>
      </c>
      <c r="K39" s="452">
        <f>SUM('2-paragrafy'!N174)</f>
        <v>0</v>
      </c>
      <c r="L39" s="452">
        <f>SUM('2-paragrafy'!O174)</f>
        <v>0</v>
      </c>
      <c r="M39" s="452">
        <f>SUM('2-paragrafy'!P174)</f>
        <v>0</v>
      </c>
      <c r="N39" s="452">
        <f>SUM('2-paragrafy'!Q174)</f>
        <v>4000</v>
      </c>
      <c r="O39" s="452">
        <f>SUM('2-paragrafy'!R174)</f>
        <v>4000</v>
      </c>
      <c r="P39" s="452">
        <f>SUM('2-paragrafy'!S174)</f>
        <v>0</v>
      </c>
      <c r="Q39" s="452">
        <f>SUM('2-paragrafy'!T174)</f>
        <v>0</v>
      </c>
    </row>
    <row r="40" spans="1:17" s="129" customFormat="1" ht="37.5" customHeight="1">
      <c r="A40" s="50"/>
      <c r="B40" s="456" t="s">
        <v>521</v>
      </c>
      <c r="C40" s="457" t="s">
        <v>522</v>
      </c>
      <c r="D40" s="452">
        <f>SUM('2-paragrafy'!G176)</f>
        <v>6774553</v>
      </c>
      <c r="E40" s="452">
        <f>SUM('2-paragrafy'!H176)</f>
        <v>5544553</v>
      </c>
      <c r="F40" s="452">
        <f>SUM('2-paragrafy'!I176)</f>
        <v>5205553</v>
      </c>
      <c r="G40" s="452">
        <f>SUM('2-paragrafy'!J176)</f>
        <v>4604184</v>
      </c>
      <c r="H40" s="452">
        <f>SUM('2-paragrafy'!K176)</f>
        <v>601369</v>
      </c>
      <c r="I40" s="452">
        <f>SUM('2-paragrafy'!L176)</f>
        <v>0</v>
      </c>
      <c r="J40" s="452">
        <f>SUM('2-paragrafy'!M176)</f>
        <v>339000</v>
      </c>
      <c r="K40" s="452">
        <f>SUM('2-paragrafy'!N176)</f>
        <v>0</v>
      </c>
      <c r="L40" s="452">
        <f>SUM('2-paragrafy'!O176)</f>
        <v>0</v>
      </c>
      <c r="M40" s="452">
        <f>SUM('2-paragrafy'!P176)</f>
        <v>0</v>
      </c>
      <c r="N40" s="452">
        <f>SUM('2-paragrafy'!Q176)</f>
        <v>1230000</v>
      </c>
      <c r="O40" s="452">
        <f>SUM('2-paragrafy'!R176)</f>
        <v>1230000</v>
      </c>
      <c r="P40" s="452">
        <f>SUM('2-paragrafy'!S176)</f>
        <v>0</v>
      </c>
      <c r="Q40" s="452">
        <f>SUM('2-paragrafy'!T176)</f>
        <v>0</v>
      </c>
    </row>
    <row r="41" spans="1:17" s="129" customFormat="1" ht="29.25" customHeight="1">
      <c r="A41" s="50"/>
      <c r="B41" s="456" t="s">
        <v>626</v>
      </c>
      <c r="C41" s="457" t="s">
        <v>627</v>
      </c>
      <c r="D41" s="452">
        <f>SUM('2-paragrafy'!G210)</f>
        <v>86984</v>
      </c>
      <c r="E41" s="452">
        <f>SUM('2-paragrafy'!H210)</f>
        <v>86984</v>
      </c>
      <c r="F41" s="452">
        <f>SUM('2-paragrafy'!I210)</f>
        <v>86984</v>
      </c>
      <c r="G41" s="452">
        <f>SUM('2-paragrafy'!J210)</f>
        <v>0</v>
      </c>
      <c r="H41" s="452">
        <f>SUM('2-paragrafy'!K210)</f>
        <v>86984</v>
      </c>
      <c r="I41" s="452">
        <f>SUM('2-paragrafy'!L210)</f>
        <v>0</v>
      </c>
      <c r="J41" s="452">
        <f>SUM('2-paragrafy'!M210)</f>
        <v>0</v>
      </c>
      <c r="K41" s="452">
        <f>SUM('2-paragrafy'!N210)</f>
        <v>0</v>
      </c>
      <c r="L41" s="452">
        <f>SUM('2-paragrafy'!O210)</f>
        <v>0</v>
      </c>
      <c r="M41" s="452">
        <f>SUM('2-paragrafy'!P210)</f>
        <v>0</v>
      </c>
      <c r="N41" s="452">
        <f>SUM('2-paragrafy'!Q210)</f>
        <v>0</v>
      </c>
      <c r="O41" s="452">
        <f>SUM('2-paragrafy'!R210)</f>
        <v>0</v>
      </c>
      <c r="P41" s="452">
        <f>SUM('2-paragrafy'!S210)</f>
        <v>0</v>
      </c>
      <c r="Q41" s="452">
        <f>SUM('2-paragrafy'!T210)</f>
        <v>0</v>
      </c>
    </row>
    <row r="42" spans="1:17" s="129" customFormat="1" ht="15.75">
      <c r="A42" s="48"/>
      <c r="B42" s="456" t="s">
        <v>452</v>
      </c>
      <c r="C42" s="457" t="s">
        <v>630</v>
      </c>
      <c r="D42" s="452">
        <f>SUM('2-paragrafy'!G212)</f>
        <v>10000</v>
      </c>
      <c r="E42" s="452">
        <f>SUM('2-paragrafy'!H212)</f>
        <v>10000</v>
      </c>
      <c r="F42" s="452">
        <f>SUM('2-paragrafy'!I212)</f>
        <v>10000</v>
      </c>
      <c r="G42" s="452">
        <f>SUM('2-paragrafy'!J212)</f>
        <v>2000</v>
      </c>
      <c r="H42" s="452">
        <f>SUM('2-paragrafy'!K212)</f>
        <v>8000</v>
      </c>
      <c r="I42" s="452">
        <f>SUM('2-paragrafy'!L212)</f>
        <v>0</v>
      </c>
      <c r="J42" s="452">
        <f>SUM('2-paragrafy'!M212)</f>
        <v>0</v>
      </c>
      <c r="K42" s="452">
        <f>SUM('2-paragrafy'!N212)</f>
        <v>0</v>
      </c>
      <c r="L42" s="452">
        <f>SUM('2-paragrafy'!O212)</f>
        <v>0</v>
      </c>
      <c r="M42" s="452">
        <f>SUM('2-paragrafy'!P212)</f>
        <v>0</v>
      </c>
      <c r="N42" s="452">
        <f>SUM('2-paragrafy'!Q212)</f>
        <v>0</v>
      </c>
      <c r="O42" s="452">
        <f>SUM('2-paragrafy'!R212)</f>
        <v>0</v>
      </c>
      <c r="P42" s="452">
        <f>SUM('2-paragrafy'!S212)</f>
        <v>0</v>
      </c>
      <c r="Q42" s="452">
        <f>SUM('2-paragrafy'!T212)</f>
        <v>0</v>
      </c>
    </row>
    <row r="43" spans="1:17" s="345" customFormat="1" ht="34.5" customHeight="1">
      <c r="A43" s="46" t="s">
        <v>227</v>
      </c>
      <c r="B43" s="455"/>
      <c r="C43" s="462" t="s">
        <v>228</v>
      </c>
      <c r="D43" s="451">
        <f>SUM(D44:D45)</f>
        <v>1667825</v>
      </c>
      <c r="E43" s="451">
        <f>SUM(E44:E45)</f>
        <v>1667825</v>
      </c>
      <c r="F43" s="451">
        <f aca="true" t="shared" si="7" ref="F43:Q43">SUM(F44:F45)</f>
        <v>0</v>
      </c>
      <c r="G43" s="451">
        <f t="shared" si="7"/>
        <v>0</v>
      </c>
      <c r="H43" s="451">
        <f t="shared" si="7"/>
        <v>0</v>
      </c>
      <c r="I43" s="451">
        <f t="shared" si="7"/>
        <v>0</v>
      </c>
      <c r="J43" s="451">
        <f t="shared" si="7"/>
        <v>0</v>
      </c>
      <c r="K43" s="451">
        <f t="shared" si="7"/>
        <v>0</v>
      </c>
      <c r="L43" s="451">
        <f t="shared" si="7"/>
        <v>1380870</v>
      </c>
      <c r="M43" s="451">
        <f t="shared" si="7"/>
        <v>286955</v>
      </c>
      <c r="N43" s="451">
        <f t="shared" si="7"/>
        <v>0</v>
      </c>
      <c r="O43" s="451">
        <f t="shared" si="7"/>
        <v>0</v>
      </c>
      <c r="P43" s="451">
        <f t="shared" si="7"/>
        <v>0</v>
      </c>
      <c r="Q43" s="451">
        <f t="shared" si="7"/>
        <v>0</v>
      </c>
    </row>
    <row r="44" spans="1:17" s="129" customFormat="1" ht="63" customHeight="1">
      <c r="A44" s="46"/>
      <c r="B44" s="456" t="s">
        <v>453</v>
      </c>
      <c r="C44" s="457" t="s">
        <v>454</v>
      </c>
      <c r="D44" s="452">
        <f>SUM('2-paragrafy'!G217)</f>
        <v>286955</v>
      </c>
      <c r="E44" s="452">
        <f>SUM('2-paragrafy'!H217)</f>
        <v>286955</v>
      </c>
      <c r="F44" s="452">
        <f>SUM('2-paragrafy'!I217)</f>
        <v>0</v>
      </c>
      <c r="G44" s="452">
        <f>SUM('2-paragrafy'!J217)</f>
        <v>0</v>
      </c>
      <c r="H44" s="452">
        <f>SUM('2-paragrafy'!K217)</f>
        <v>0</v>
      </c>
      <c r="I44" s="452">
        <f>SUM('2-paragrafy'!L217)</f>
        <v>0</v>
      </c>
      <c r="J44" s="452">
        <f>SUM('2-paragrafy'!M217)</f>
        <v>0</v>
      </c>
      <c r="K44" s="452">
        <f>SUM('2-paragrafy'!N217)</f>
        <v>0</v>
      </c>
      <c r="L44" s="452">
        <f>SUM('2-paragrafy'!O217)</f>
        <v>0</v>
      </c>
      <c r="M44" s="452">
        <f>SUM('2-paragrafy'!P217)</f>
        <v>286955</v>
      </c>
      <c r="N44" s="452">
        <f>SUM('2-paragrafy'!Q217)</f>
        <v>0</v>
      </c>
      <c r="O44" s="452">
        <f>SUM('2-paragrafy'!R217)</f>
        <v>0</v>
      </c>
      <c r="P44" s="452">
        <f>SUM('2-paragrafy'!S217)</f>
        <v>0</v>
      </c>
      <c r="Q44" s="452">
        <f>SUM('2-paragrafy'!T217)</f>
        <v>0</v>
      </c>
    </row>
    <row r="45" spans="1:17" s="129" customFormat="1" ht="67.5" customHeight="1">
      <c r="A45" s="47"/>
      <c r="B45" s="456" t="s">
        <v>455</v>
      </c>
      <c r="C45" s="457" t="s">
        <v>456</v>
      </c>
      <c r="D45" s="452">
        <f>SUM('2-paragrafy'!G219)</f>
        <v>1380870</v>
      </c>
      <c r="E45" s="452">
        <f>SUM('2-paragrafy'!H219)</f>
        <v>1380870</v>
      </c>
      <c r="F45" s="452">
        <f>SUM('2-paragrafy'!I219)</f>
        <v>0</v>
      </c>
      <c r="G45" s="452">
        <f>SUM('2-paragrafy'!J219)</f>
        <v>0</v>
      </c>
      <c r="H45" s="452">
        <f>SUM('2-paragrafy'!K219)</f>
        <v>0</v>
      </c>
      <c r="I45" s="452">
        <f>SUM('2-paragrafy'!L219)</f>
        <v>0</v>
      </c>
      <c r="J45" s="452">
        <f>SUM('2-paragrafy'!M219)</f>
        <v>0</v>
      </c>
      <c r="K45" s="452">
        <f>SUM('2-paragrafy'!N219)</f>
        <v>0</v>
      </c>
      <c r="L45" s="452">
        <f>SUM('2-paragrafy'!O219)</f>
        <v>1380870</v>
      </c>
      <c r="M45" s="452">
        <f>SUM('2-paragrafy'!P219)</f>
        <v>0</v>
      </c>
      <c r="N45" s="452">
        <f>SUM('2-paragrafy'!Q219)</f>
        <v>0</v>
      </c>
      <c r="O45" s="452">
        <f>SUM('2-paragrafy'!R219)</f>
        <v>0</v>
      </c>
      <c r="P45" s="452">
        <f>SUM('2-paragrafy'!S219)</f>
        <v>0</v>
      </c>
      <c r="Q45" s="452">
        <f>SUM('2-paragrafy'!T219)</f>
        <v>0</v>
      </c>
    </row>
    <row r="46" spans="1:17" s="345" customFormat="1" ht="28.5" customHeight="1">
      <c r="A46" s="454" t="s">
        <v>531</v>
      </c>
      <c r="B46" s="455"/>
      <c r="C46" s="462" t="s">
        <v>532</v>
      </c>
      <c r="D46" s="451">
        <f>D47</f>
        <v>300000</v>
      </c>
      <c r="E46" s="451">
        <f aca="true" t="shared" si="8" ref="E46:Q46">E47</f>
        <v>300000</v>
      </c>
      <c r="F46" s="451">
        <f t="shared" si="8"/>
        <v>300000</v>
      </c>
      <c r="G46" s="451">
        <f t="shared" si="8"/>
        <v>0</v>
      </c>
      <c r="H46" s="451">
        <f t="shared" si="8"/>
        <v>300000</v>
      </c>
      <c r="I46" s="451">
        <f t="shared" si="8"/>
        <v>0</v>
      </c>
      <c r="J46" s="451">
        <f t="shared" si="8"/>
        <v>0</v>
      </c>
      <c r="K46" s="451">
        <f t="shared" si="8"/>
        <v>0</v>
      </c>
      <c r="L46" s="451">
        <f t="shared" si="8"/>
        <v>0</v>
      </c>
      <c r="M46" s="451">
        <f t="shared" si="8"/>
        <v>0</v>
      </c>
      <c r="N46" s="451">
        <f t="shared" si="8"/>
        <v>0</v>
      </c>
      <c r="O46" s="451">
        <f t="shared" si="8"/>
        <v>0</v>
      </c>
      <c r="P46" s="451">
        <f t="shared" si="8"/>
        <v>0</v>
      </c>
      <c r="Q46" s="451">
        <f t="shared" si="8"/>
        <v>0</v>
      </c>
    </row>
    <row r="47" spans="1:17" s="129" customFormat="1" ht="15.75" customHeight="1">
      <c r="A47" s="447"/>
      <c r="B47" s="461" t="s">
        <v>457</v>
      </c>
      <c r="C47" s="457" t="s">
        <v>458</v>
      </c>
      <c r="D47" s="452">
        <f>SUM('2-paragrafy'!G223)</f>
        <v>300000</v>
      </c>
      <c r="E47" s="452">
        <f>SUM('2-paragrafy'!H223)</f>
        <v>300000</v>
      </c>
      <c r="F47" s="452">
        <f>SUM('2-paragrafy'!I223)</f>
        <v>300000</v>
      </c>
      <c r="G47" s="452">
        <f>SUM('2-paragrafy'!J223)</f>
        <v>0</v>
      </c>
      <c r="H47" s="452">
        <f>SUM('2-paragrafy'!K223)</f>
        <v>300000</v>
      </c>
      <c r="I47" s="452">
        <f>SUM('2-paragrafy'!L223)</f>
        <v>0</v>
      </c>
      <c r="J47" s="452">
        <f>SUM('2-paragrafy'!M223)</f>
        <v>0</v>
      </c>
      <c r="K47" s="452">
        <f>SUM('2-paragrafy'!N223)</f>
        <v>0</v>
      </c>
      <c r="L47" s="452">
        <f>SUM('2-paragrafy'!O223)</f>
        <v>0</v>
      </c>
      <c r="M47" s="452">
        <f>SUM('2-paragrafy'!P223)</f>
        <v>0</v>
      </c>
      <c r="N47" s="452">
        <f>SUM('2-paragrafy'!Q223)</f>
        <v>0</v>
      </c>
      <c r="O47" s="452">
        <f>SUM('2-paragrafy'!R223)</f>
        <v>0</v>
      </c>
      <c r="P47" s="452">
        <f>SUM('2-paragrafy'!S223)</f>
        <v>0</v>
      </c>
      <c r="Q47" s="452">
        <f>SUM('2-paragrafy'!T223)</f>
        <v>0</v>
      </c>
    </row>
    <row r="48" spans="1:17" s="345" customFormat="1" ht="36.75" customHeight="1">
      <c r="A48" s="454" t="s">
        <v>561</v>
      </c>
      <c r="B48" s="455"/>
      <c r="C48" s="462" t="s">
        <v>562</v>
      </c>
      <c r="D48" s="451">
        <f>SUM(D49:D60)</f>
        <v>39139859</v>
      </c>
      <c r="E48" s="451">
        <f aca="true" t="shared" si="9" ref="E48:Q48">SUM(E49:E60)</f>
        <v>30863789</v>
      </c>
      <c r="F48" s="451">
        <f t="shared" si="9"/>
        <v>28868277</v>
      </c>
      <c r="G48" s="451">
        <f t="shared" si="9"/>
        <v>24533299</v>
      </c>
      <c r="H48" s="451">
        <f t="shared" si="9"/>
        <v>4334978</v>
      </c>
      <c r="I48" s="451">
        <f t="shared" si="9"/>
        <v>1670000</v>
      </c>
      <c r="J48" s="451">
        <f t="shared" si="9"/>
        <v>45902</v>
      </c>
      <c r="K48" s="451">
        <f t="shared" si="9"/>
        <v>279610</v>
      </c>
      <c r="L48" s="451">
        <f t="shared" si="9"/>
        <v>0</v>
      </c>
      <c r="M48" s="451">
        <f t="shared" si="9"/>
        <v>0</v>
      </c>
      <c r="N48" s="451">
        <f t="shared" si="9"/>
        <v>8276070</v>
      </c>
      <c r="O48" s="451">
        <f t="shared" si="9"/>
        <v>8276070</v>
      </c>
      <c r="P48" s="451">
        <f t="shared" si="9"/>
        <v>8276070</v>
      </c>
      <c r="Q48" s="451">
        <f t="shared" si="9"/>
        <v>0</v>
      </c>
    </row>
    <row r="49" spans="1:17" s="129" customFormat="1" ht="15.75" customHeight="1">
      <c r="A49" s="59"/>
      <c r="B49" s="461" t="s">
        <v>459</v>
      </c>
      <c r="C49" s="457" t="s">
        <v>460</v>
      </c>
      <c r="D49" s="450">
        <f>SUM('2-paragrafy'!G225)</f>
        <v>2118629</v>
      </c>
      <c r="E49" s="450">
        <f>SUM('2-paragrafy'!H225)</f>
        <v>2118629</v>
      </c>
      <c r="F49" s="450">
        <f>SUM('2-paragrafy'!I225)</f>
        <v>2116611</v>
      </c>
      <c r="G49" s="450">
        <f>SUM('2-paragrafy'!J225)</f>
        <v>1875079</v>
      </c>
      <c r="H49" s="450">
        <f>SUM('2-paragrafy'!K225)</f>
        <v>241532</v>
      </c>
      <c r="I49" s="450">
        <f>SUM('2-paragrafy'!L225)</f>
        <v>0</v>
      </c>
      <c r="J49" s="450">
        <f>SUM('2-paragrafy'!M225)</f>
        <v>2018</v>
      </c>
      <c r="K49" s="450">
        <f>SUM('2-paragrafy'!N225)</f>
        <v>0</v>
      </c>
      <c r="L49" s="450">
        <f>SUM('2-paragrafy'!O225)</f>
        <v>0</v>
      </c>
      <c r="M49" s="450">
        <f>SUM('2-paragrafy'!P225)</f>
        <v>0</v>
      </c>
      <c r="N49" s="450">
        <f>SUM('2-paragrafy'!Q225)</f>
        <v>0</v>
      </c>
      <c r="O49" s="450">
        <f>SUM('2-paragrafy'!R225)</f>
        <v>0</v>
      </c>
      <c r="P49" s="450">
        <f>SUM('2-paragrafy'!S225)</f>
        <v>0</v>
      </c>
      <c r="Q49" s="450">
        <f>SUM('2-paragrafy'!T225)</f>
        <v>0</v>
      </c>
    </row>
    <row r="50" spans="1:17" s="129" customFormat="1" ht="15.75" customHeight="1">
      <c r="A50" s="59"/>
      <c r="B50" s="461" t="s">
        <v>563</v>
      </c>
      <c r="C50" s="457" t="s">
        <v>564</v>
      </c>
      <c r="D50" s="450">
        <f>SUM('2-paragrafy'!G247)</f>
        <v>643880</v>
      </c>
      <c r="E50" s="450">
        <f>SUM('2-paragrafy'!H247)</f>
        <v>643880</v>
      </c>
      <c r="F50" s="450">
        <f>SUM('2-paragrafy'!I247)</f>
        <v>643880</v>
      </c>
      <c r="G50" s="450">
        <f>SUM('2-paragrafy'!J247)</f>
        <v>448580</v>
      </c>
      <c r="H50" s="450">
        <f>SUM('2-paragrafy'!K247)</f>
        <v>195300</v>
      </c>
      <c r="I50" s="450">
        <f>SUM('2-paragrafy'!L247)</f>
        <v>0</v>
      </c>
      <c r="J50" s="450">
        <f>SUM('2-paragrafy'!M247)</f>
        <v>0</v>
      </c>
      <c r="K50" s="450">
        <f>SUM('2-paragrafy'!N247)</f>
        <v>0</v>
      </c>
      <c r="L50" s="450">
        <f>SUM('2-paragrafy'!O247)</f>
        <v>0</v>
      </c>
      <c r="M50" s="450">
        <f>SUM('2-paragrafy'!P247)</f>
        <v>0</v>
      </c>
      <c r="N50" s="450">
        <f>SUM('2-paragrafy'!Q247)</f>
        <v>0</v>
      </c>
      <c r="O50" s="450">
        <f>SUM('2-paragrafy'!R247)</f>
        <v>0</v>
      </c>
      <c r="P50" s="450">
        <f>SUM('2-paragrafy'!S247)</f>
        <v>0</v>
      </c>
      <c r="Q50" s="450">
        <f>SUM('2-paragrafy'!T247)</f>
        <v>0</v>
      </c>
    </row>
    <row r="51" spans="1:17" s="129" customFormat="1" ht="15.75" customHeight="1">
      <c r="A51" s="59"/>
      <c r="B51" s="461" t="s">
        <v>461</v>
      </c>
      <c r="C51" s="457" t="s">
        <v>462</v>
      </c>
      <c r="D51" s="450">
        <f>SUM('2-paragrafy'!G262)</f>
        <v>2994344</v>
      </c>
      <c r="E51" s="450">
        <f>SUM('2-paragrafy'!H262)</f>
        <v>2994344</v>
      </c>
      <c r="F51" s="450">
        <f>SUM('2-paragrafy'!I262)</f>
        <v>2992454</v>
      </c>
      <c r="G51" s="450">
        <f>SUM('2-paragrafy'!J262)</f>
        <v>2362565</v>
      </c>
      <c r="H51" s="450">
        <f>SUM('2-paragrafy'!K262)</f>
        <v>629889</v>
      </c>
      <c r="I51" s="450">
        <f>SUM('2-paragrafy'!L262)</f>
        <v>0</v>
      </c>
      <c r="J51" s="450">
        <f>SUM('2-paragrafy'!M262)</f>
        <v>1890</v>
      </c>
      <c r="K51" s="450">
        <f>SUM('2-paragrafy'!N262)</f>
        <v>0</v>
      </c>
      <c r="L51" s="450">
        <f>SUM('2-paragrafy'!O262)</f>
        <v>0</v>
      </c>
      <c r="M51" s="450">
        <f>SUM('2-paragrafy'!P262)</f>
        <v>0</v>
      </c>
      <c r="N51" s="450">
        <f>SUM('2-paragrafy'!Q262)</f>
        <v>0</v>
      </c>
      <c r="O51" s="450">
        <f>SUM('2-paragrafy'!R262)</f>
        <v>0</v>
      </c>
      <c r="P51" s="450">
        <f>SUM('2-paragrafy'!S262)</f>
        <v>0</v>
      </c>
      <c r="Q51" s="450">
        <f>SUM('2-paragrafy'!T262)</f>
        <v>0</v>
      </c>
    </row>
    <row r="52" spans="1:17" s="129" customFormat="1" ht="15.75" customHeight="1">
      <c r="A52" s="59"/>
      <c r="B52" s="461" t="s">
        <v>567</v>
      </c>
      <c r="C52" s="457" t="s">
        <v>568</v>
      </c>
      <c r="D52" s="450">
        <f>SUM('2-paragrafy'!G284)</f>
        <v>15283456</v>
      </c>
      <c r="E52" s="450">
        <f>SUM('2-paragrafy'!H284)</f>
        <v>7007386</v>
      </c>
      <c r="F52" s="450">
        <f>SUM('2-paragrafy'!I284)</f>
        <v>6999886</v>
      </c>
      <c r="G52" s="450">
        <f>SUM('2-paragrafy'!J284)</f>
        <v>6303901</v>
      </c>
      <c r="H52" s="450">
        <f>SUM('2-paragrafy'!K284)</f>
        <v>695985</v>
      </c>
      <c r="I52" s="450">
        <f>SUM('2-paragrafy'!L284)</f>
        <v>0</v>
      </c>
      <c r="J52" s="450">
        <f>SUM('2-paragrafy'!M284)</f>
        <v>7500</v>
      </c>
      <c r="K52" s="450">
        <f>SUM('2-paragrafy'!N284)</f>
        <v>0</v>
      </c>
      <c r="L52" s="450">
        <f>SUM('2-paragrafy'!O284)</f>
        <v>0</v>
      </c>
      <c r="M52" s="450">
        <f>SUM('2-paragrafy'!P284)</f>
        <v>0</v>
      </c>
      <c r="N52" s="450">
        <f>SUM('2-paragrafy'!Q284)</f>
        <v>8276070</v>
      </c>
      <c r="O52" s="450">
        <f>SUM('2-paragrafy'!R284)</f>
        <v>8276070</v>
      </c>
      <c r="P52" s="450">
        <f>SUM('2-paragrafy'!S284)</f>
        <v>8276070</v>
      </c>
      <c r="Q52" s="450">
        <f>SUM('2-paragrafy'!T284)</f>
        <v>0</v>
      </c>
    </row>
    <row r="53" spans="1:17" s="129" customFormat="1" ht="15.75" customHeight="1">
      <c r="A53" s="59"/>
      <c r="B53" s="461" t="s">
        <v>463</v>
      </c>
      <c r="C53" s="457" t="s">
        <v>464</v>
      </c>
      <c r="D53" s="450">
        <f>SUM('2-paragrafy'!G307)</f>
        <v>399330</v>
      </c>
      <c r="E53" s="450">
        <f>SUM('2-paragrafy'!H307)</f>
        <v>399330</v>
      </c>
      <c r="F53" s="450">
        <f>SUM('2-paragrafy'!I307)</f>
        <v>399330</v>
      </c>
      <c r="G53" s="450">
        <f>SUM('2-paragrafy'!J307)</f>
        <v>327020</v>
      </c>
      <c r="H53" s="450">
        <f>SUM('2-paragrafy'!K307)</f>
        <v>72310</v>
      </c>
      <c r="I53" s="450">
        <f>SUM('2-paragrafy'!L307)</f>
        <v>0</v>
      </c>
      <c r="J53" s="450">
        <f>SUM('2-paragrafy'!M307)</f>
        <v>0</v>
      </c>
      <c r="K53" s="450">
        <f>SUM('2-paragrafy'!N307)</f>
        <v>0</v>
      </c>
      <c r="L53" s="450">
        <f>SUM('2-paragrafy'!O307)</f>
        <v>0</v>
      </c>
      <c r="M53" s="450">
        <f>SUM('2-paragrafy'!P307)</f>
        <v>0</v>
      </c>
      <c r="N53" s="450">
        <f>SUM('2-paragrafy'!Q307)</f>
        <v>0</v>
      </c>
      <c r="O53" s="450">
        <f>SUM('2-paragrafy'!R307)</f>
        <v>0</v>
      </c>
      <c r="P53" s="450">
        <f>SUM('2-paragrafy'!S307)</f>
        <v>0</v>
      </c>
      <c r="Q53" s="450">
        <f>SUM('2-paragrafy'!T307)</f>
        <v>0</v>
      </c>
    </row>
    <row r="54" spans="1:17" s="129" customFormat="1" ht="15.75" customHeight="1">
      <c r="A54" s="59"/>
      <c r="B54" s="461" t="s">
        <v>465</v>
      </c>
      <c r="C54" s="457" t="s">
        <v>466</v>
      </c>
      <c r="D54" s="450">
        <f>SUM('2-paragrafy'!G322)</f>
        <v>328554</v>
      </c>
      <c r="E54" s="450">
        <f>SUM('2-paragrafy'!H322)</f>
        <v>328554</v>
      </c>
      <c r="F54" s="450">
        <f>SUM('2-paragrafy'!I322)</f>
        <v>328554</v>
      </c>
      <c r="G54" s="450">
        <f>SUM('2-paragrafy'!J322)</f>
        <v>287736</v>
      </c>
      <c r="H54" s="450">
        <f>SUM('2-paragrafy'!K322)</f>
        <v>40818</v>
      </c>
      <c r="I54" s="450">
        <f>SUM('2-paragrafy'!L322)</f>
        <v>0</v>
      </c>
      <c r="J54" s="450">
        <f>SUM('2-paragrafy'!M322)</f>
        <v>0</v>
      </c>
      <c r="K54" s="450">
        <f>SUM('2-paragrafy'!N322)</f>
        <v>0</v>
      </c>
      <c r="L54" s="450">
        <f>SUM('2-paragrafy'!O322)</f>
        <v>0</v>
      </c>
      <c r="M54" s="450">
        <f>SUM('2-paragrafy'!P322)</f>
        <v>0</v>
      </c>
      <c r="N54" s="450">
        <f>SUM('2-paragrafy'!Q322)</f>
        <v>0</v>
      </c>
      <c r="O54" s="450">
        <f>SUM('2-paragrafy'!R322)</f>
        <v>0</v>
      </c>
      <c r="P54" s="450">
        <f>SUM('2-paragrafy'!S322)</f>
        <v>0</v>
      </c>
      <c r="Q54" s="450">
        <f>SUM('2-paragrafy'!T322)</f>
        <v>0</v>
      </c>
    </row>
    <row r="55" spans="1:17" s="129" customFormat="1" ht="15.75" customHeight="1">
      <c r="A55" s="59"/>
      <c r="B55" s="461" t="s">
        <v>467</v>
      </c>
      <c r="C55" s="457" t="s">
        <v>468</v>
      </c>
      <c r="D55" s="450">
        <f>SUM('2-paragrafy'!G339)</f>
        <v>304550</v>
      </c>
      <c r="E55" s="450">
        <f>SUM('2-paragrafy'!H339)</f>
        <v>304550</v>
      </c>
      <c r="F55" s="450">
        <f>SUM('2-paragrafy'!I339)</f>
        <v>304550</v>
      </c>
      <c r="G55" s="450">
        <f>SUM('2-paragrafy'!J339)</f>
        <v>230300</v>
      </c>
      <c r="H55" s="450">
        <f>SUM('2-paragrafy'!K339)</f>
        <v>74250</v>
      </c>
      <c r="I55" s="450">
        <f>SUM('2-paragrafy'!L339)</f>
        <v>0</v>
      </c>
      <c r="J55" s="450">
        <f>SUM('2-paragrafy'!M339)</f>
        <v>0</v>
      </c>
      <c r="K55" s="450">
        <f>SUM('2-paragrafy'!N339)</f>
        <v>0</v>
      </c>
      <c r="L55" s="450">
        <f>SUM('2-paragrafy'!O339)</f>
        <v>0</v>
      </c>
      <c r="M55" s="450">
        <f>SUM('2-paragrafy'!P339)</f>
        <v>0</v>
      </c>
      <c r="N55" s="450">
        <f>SUM('2-paragrafy'!Q339)</f>
        <v>0</v>
      </c>
      <c r="O55" s="450">
        <f>SUM('2-paragrafy'!R339)</f>
        <v>0</v>
      </c>
      <c r="P55" s="450">
        <f>SUM('2-paragrafy'!S339)</f>
        <v>0</v>
      </c>
      <c r="Q55" s="450">
        <f>SUM('2-paragrafy'!T339)</f>
        <v>0</v>
      </c>
    </row>
    <row r="56" spans="1:17" s="129" customFormat="1" ht="15.75" customHeight="1">
      <c r="A56" s="59"/>
      <c r="B56" s="461" t="s">
        <v>569</v>
      </c>
      <c r="C56" s="457" t="s">
        <v>570</v>
      </c>
      <c r="D56" s="450">
        <f>SUM('2-paragrafy'!G353)</f>
        <v>11418171</v>
      </c>
      <c r="E56" s="450">
        <f>SUM('2-paragrafy'!H353)</f>
        <v>11418171</v>
      </c>
      <c r="F56" s="450">
        <f>SUM('2-paragrafy'!I353)</f>
        <v>11127097</v>
      </c>
      <c r="G56" s="450">
        <f>SUM('2-paragrafy'!J353)</f>
        <v>9917095</v>
      </c>
      <c r="H56" s="450">
        <f>SUM('2-paragrafy'!K353)</f>
        <v>1210002</v>
      </c>
      <c r="I56" s="450">
        <f>SUM('2-paragrafy'!L353)</f>
        <v>0</v>
      </c>
      <c r="J56" s="450">
        <f>SUM('2-paragrafy'!M353)</f>
        <v>11464</v>
      </c>
      <c r="K56" s="450">
        <f>SUM('2-paragrafy'!N353)</f>
        <v>279610</v>
      </c>
      <c r="L56" s="450">
        <f>SUM('2-paragrafy'!O353)</f>
        <v>0</v>
      </c>
      <c r="M56" s="450">
        <f>SUM('2-paragrafy'!P353)</f>
        <v>0</v>
      </c>
      <c r="N56" s="450">
        <f>SUM('2-paragrafy'!Q353)</f>
        <v>0</v>
      </c>
      <c r="O56" s="450">
        <f>SUM('2-paragrafy'!R353)</f>
        <v>0</v>
      </c>
      <c r="P56" s="450">
        <f>SUM('2-paragrafy'!S353)</f>
        <v>0</v>
      </c>
      <c r="Q56" s="450">
        <f>SUM('2-paragrafy'!T353)</f>
        <v>0</v>
      </c>
    </row>
    <row r="57" spans="1:17" s="129" customFormat="1" ht="15.75" customHeight="1">
      <c r="A57" s="59"/>
      <c r="B57" s="461" t="s">
        <v>469</v>
      </c>
      <c r="C57" s="457" t="s">
        <v>470</v>
      </c>
      <c r="D57" s="450">
        <f>SUM('2-paragrafy'!G383)</f>
        <v>1957061</v>
      </c>
      <c r="E57" s="450">
        <f>SUM('2-paragrafy'!H383)</f>
        <v>1957061</v>
      </c>
      <c r="F57" s="450">
        <f>SUM('2-paragrafy'!I383)</f>
        <v>1957061</v>
      </c>
      <c r="G57" s="450">
        <f>SUM('2-paragrafy'!J383)</f>
        <v>1760513</v>
      </c>
      <c r="H57" s="450">
        <f>SUM('2-paragrafy'!K383)</f>
        <v>196548</v>
      </c>
      <c r="I57" s="450">
        <f>SUM('2-paragrafy'!L383)</f>
        <v>0</v>
      </c>
      <c r="J57" s="450">
        <f>SUM('2-paragrafy'!M383)</f>
        <v>0</v>
      </c>
      <c r="K57" s="450">
        <f>SUM('2-paragrafy'!N383)</f>
        <v>0</v>
      </c>
      <c r="L57" s="450">
        <f>SUM('2-paragrafy'!O383)</f>
        <v>0</v>
      </c>
      <c r="M57" s="450">
        <f>SUM('2-paragrafy'!P383)</f>
        <v>0</v>
      </c>
      <c r="N57" s="450">
        <f>SUM('2-paragrafy'!Q383)</f>
        <v>0</v>
      </c>
      <c r="O57" s="450">
        <f>SUM('2-paragrafy'!R383)</f>
        <v>0</v>
      </c>
      <c r="P57" s="450">
        <f>SUM('2-paragrafy'!S383)</f>
        <v>0</v>
      </c>
      <c r="Q57" s="450">
        <f>SUM('2-paragrafy'!T383)</f>
        <v>0</v>
      </c>
    </row>
    <row r="58" spans="1:17" s="129" customFormat="1" ht="48.75" customHeight="1">
      <c r="A58" s="59"/>
      <c r="B58" s="456" t="s">
        <v>572</v>
      </c>
      <c r="C58" s="457" t="s">
        <v>471</v>
      </c>
      <c r="D58" s="452">
        <f>SUM('2-paragrafy'!G401)</f>
        <v>1051738</v>
      </c>
      <c r="E58" s="452">
        <f>SUM('2-paragrafy'!H401)</f>
        <v>1051738</v>
      </c>
      <c r="F58" s="452">
        <f>SUM('2-paragrafy'!I401)</f>
        <v>1048708</v>
      </c>
      <c r="G58" s="452">
        <f>SUM('2-paragrafy'!J401)</f>
        <v>954308</v>
      </c>
      <c r="H58" s="452">
        <f>SUM('2-paragrafy'!K401)</f>
        <v>94400</v>
      </c>
      <c r="I58" s="452">
        <f>SUM('2-paragrafy'!L401)</f>
        <v>0</v>
      </c>
      <c r="J58" s="452">
        <f>SUM('2-paragrafy'!M401)</f>
        <v>3030</v>
      </c>
      <c r="K58" s="452">
        <f>SUM('2-paragrafy'!N401)</f>
        <v>0</v>
      </c>
      <c r="L58" s="452">
        <f>SUM('2-paragrafy'!O401)</f>
        <v>0</v>
      </c>
      <c r="M58" s="452">
        <f>SUM('2-paragrafy'!P401)</f>
        <v>0</v>
      </c>
      <c r="N58" s="452">
        <f>SUM('2-paragrafy'!Q401)</f>
        <v>0</v>
      </c>
      <c r="O58" s="452">
        <f>SUM('2-paragrafy'!R401)</f>
        <v>0</v>
      </c>
      <c r="P58" s="452">
        <f>SUM('2-paragrafy'!S401)</f>
        <v>0</v>
      </c>
      <c r="Q58" s="452">
        <f>SUM('2-paragrafy'!T401)</f>
        <v>0</v>
      </c>
    </row>
    <row r="59" spans="1:17" s="129" customFormat="1" ht="34.5" customHeight="1">
      <c r="A59" s="59"/>
      <c r="B59" s="461" t="s">
        <v>472</v>
      </c>
      <c r="C59" s="457" t="s">
        <v>473</v>
      </c>
      <c r="D59" s="450">
        <f>SUM('2-paragrafy'!G419)</f>
        <v>172449</v>
      </c>
      <c r="E59" s="450">
        <f>SUM('2-paragrafy'!H419)</f>
        <v>172449</v>
      </c>
      <c r="F59" s="450">
        <f>SUM('2-paragrafy'!I419)</f>
        <v>172449</v>
      </c>
      <c r="G59" s="450">
        <f>SUM('2-paragrafy'!J419)</f>
        <v>63702</v>
      </c>
      <c r="H59" s="450">
        <f>SUM('2-paragrafy'!K419)</f>
        <v>108747</v>
      </c>
      <c r="I59" s="450">
        <f>SUM('2-paragrafy'!L419)</f>
        <v>0</v>
      </c>
      <c r="J59" s="450">
        <f>SUM('2-paragrafy'!M419)</f>
        <v>0</v>
      </c>
      <c r="K59" s="450">
        <f>SUM('2-paragrafy'!N419)</f>
        <v>0</v>
      </c>
      <c r="L59" s="450">
        <f>SUM('2-paragrafy'!O419)</f>
        <v>0</v>
      </c>
      <c r="M59" s="450">
        <f>SUM('2-paragrafy'!P419)</f>
        <v>0</v>
      </c>
      <c r="N59" s="450">
        <f>SUM('2-paragrafy'!Q419)</f>
        <v>0</v>
      </c>
      <c r="O59" s="450">
        <f>SUM('2-paragrafy'!R419)</f>
        <v>0</v>
      </c>
      <c r="P59" s="450">
        <f>SUM('2-paragrafy'!S419)</f>
        <v>0</v>
      </c>
      <c r="Q59" s="450">
        <f>SUM('2-paragrafy'!T419)</f>
        <v>0</v>
      </c>
    </row>
    <row r="60" spans="1:17" s="129" customFormat="1" ht="15.75" customHeight="1">
      <c r="A60" s="447"/>
      <c r="B60" s="461" t="s">
        <v>474</v>
      </c>
      <c r="C60" s="457" t="s">
        <v>630</v>
      </c>
      <c r="D60" s="450">
        <f>SUM('2-paragrafy'!G428)</f>
        <v>2467697</v>
      </c>
      <c r="E60" s="450">
        <f>SUM('2-paragrafy'!H428)</f>
        <v>2467697</v>
      </c>
      <c r="F60" s="450">
        <f>SUM('2-paragrafy'!I428)</f>
        <v>777697</v>
      </c>
      <c r="G60" s="450">
        <f>SUM('2-paragrafy'!J428)</f>
        <v>2500</v>
      </c>
      <c r="H60" s="450">
        <f>SUM('2-paragrafy'!K428)</f>
        <v>775197</v>
      </c>
      <c r="I60" s="450">
        <f>SUM('2-paragrafy'!L428)</f>
        <v>1670000</v>
      </c>
      <c r="J60" s="450">
        <f>SUM('2-paragrafy'!M428)</f>
        <v>20000</v>
      </c>
      <c r="K60" s="450">
        <f>SUM('2-paragrafy'!N428)</f>
        <v>0</v>
      </c>
      <c r="L60" s="450">
        <f>SUM('2-paragrafy'!O428)</f>
        <v>0</v>
      </c>
      <c r="M60" s="450">
        <f>SUM('2-paragrafy'!P428)</f>
        <v>0</v>
      </c>
      <c r="N60" s="450">
        <f>SUM('2-paragrafy'!Q428)</f>
        <v>0</v>
      </c>
      <c r="O60" s="450">
        <f>SUM('2-paragrafy'!R428)</f>
        <v>0</v>
      </c>
      <c r="P60" s="450">
        <f>SUM('2-paragrafy'!S428)</f>
        <v>0</v>
      </c>
      <c r="Q60" s="450">
        <f>SUM('2-paragrafy'!T428)</f>
        <v>0</v>
      </c>
    </row>
    <row r="61" spans="1:17" s="345" customFormat="1" ht="42.75" customHeight="1">
      <c r="A61" s="454" t="s">
        <v>575</v>
      </c>
      <c r="B61" s="455"/>
      <c r="C61" s="462" t="s">
        <v>576</v>
      </c>
      <c r="D61" s="451">
        <f>SUM(D62:D63)</f>
        <v>4468298</v>
      </c>
      <c r="E61" s="451">
        <f aca="true" t="shared" si="10" ref="E61:Q61">SUM(E62:E63)</f>
        <v>4218298</v>
      </c>
      <c r="F61" s="451">
        <f t="shared" si="10"/>
        <v>4218298</v>
      </c>
      <c r="G61" s="451">
        <f t="shared" si="10"/>
        <v>4218298</v>
      </c>
      <c r="H61" s="451">
        <f t="shared" si="10"/>
        <v>0</v>
      </c>
      <c r="I61" s="451">
        <f t="shared" si="10"/>
        <v>0</v>
      </c>
      <c r="J61" s="451">
        <f t="shared" si="10"/>
        <v>0</v>
      </c>
      <c r="K61" s="451">
        <f t="shared" si="10"/>
        <v>0</v>
      </c>
      <c r="L61" s="451">
        <f t="shared" si="10"/>
        <v>0</v>
      </c>
      <c r="M61" s="451">
        <f t="shared" si="10"/>
        <v>0</v>
      </c>
      <c r="N61" s="451">
        <f t="shared" si="10"/>
        <v>250000</v>
      </c>
      <c r="O61" s="451">
        <f t="shared" si="10"/>
        <v>250000</v>
      </c>
      <c r="P61" s="451">
        <f t="shared" si="10"/>
        <v>0</v>
      </c>
      <c r="Q61" s="451">
        <f t="shared" si="10"/>
        <v>0</v>
      </c>
    </row>
    <row r="62" spans="1:17" s="129" customFormat="1" ht="15.75" outlineLevel="1">
      <c r="A62" s="59"/>
      <c r="B62" s="461" t="s">
        <v>149</v>
      </c>
      <c r="C62" s="457" t="s">
        <v>150</v>
      </c>
      <c r="D62" s="453">
        <f>SUM('2-paragrafy'!G440)</f>
        <v>250000</v>
      </c>
      <c r="E62" s="453">
        <f>SUM('2-paragrafy'!H440)</f>
        <v>0</v>
      </c>
      <c r="F62" s="453">
        <f>SUM('2-paragrafy'!I440)</f>
        <v>0</v>
      </c>
      <c r="G62" s="453">
        <f>SUM('2-paragrafy'!J440)</f>
        <v>0</v>
      </c>
      <c r="H62" s="453">
        <f>SUM('2-paragrafy'!K440)</f>
        <v>0</v>
      </c>
      <c r="I62" s="453">
        <f>SUM('2-paragrafy'!L440)</f>
        <v>0</v>
      </c>
      <c r="J62" s="453">
        <f>SUM('2-paragrafy'!M440)</f>
        <v>0</v>
      </c>
      <c r="K62" s="453">
        <f>SUM('2-paragrafy'!N440)</f>
        <v>0</v>
      </c>
      <c r="L62" s="453">
        <f>SUM('2-paragrafy'!O440)</f>
        <v>0</v>
      </c>
      <c r="M62" s="453">
        <f>SUM('2-paragrafy'!P440)</f>
        <v>0</v>
      </c>
      <c r="N62" s="453">
        <f>SUM('2-paragrafy'!Q440)</f>
        <v>250000</v>
      </c>
      <c r="O62" s="453">
        <f>SUM('2-paragrafy'!R440)</f>
        <v>250000</v>
      </c>
      <c r="P62" s="453">
        <f>SUM('2-paragrafy'!S440)</f>
        <v>0</v>
      </c>
      <c r="Q62" s="453">
        <f>SUM('2-paragrafy'!T440)</f>
        <v>0</v>
      </c>
    </row>
    <row r="63" spans="1:17" s="129" customFormat="1" ht="72.75" customHeight="1">
      <c r="A63" s="461"/>
      <c r="B63" s="456" t="s">
        <v>577</v>
      </c>
      <c r="C63" s="457" t="s">
        <v>309</v>
      </c>
      <c r="D63" s="452">
        <f>SUM('2-paragrafy'!G442)</f>
        <v>4218298</v>
      </c>
      <c r="E63" s="452">
        <f>SUM('2-paragrafy'!H442)</f>
        <v>4218298</v>
      </c>
      <c r="F63" s="452">
        <f>SUM('2-paragrafy'!I442)</f>
        <v>4218298</v>
      </c>
      <c r="G63" s="452">
        <f>SUM('2-paragrafy'!J442)</f>
        <v>4218298</v>
      </c>
      <c r="H63" s="452">
        <f>SUM('2-paragrafy'!K442)</f>
        <v>0</v>
      </c>
      <c r="I63" s="452">
        <f>SUM('2-paragrafy'!L442)</f>
        <v>0</v>
      </c>
      <c r="J63" s="452">
        <f>SUM('2-paragrafy'!M442)</f>
        <v>0</v>
      </c>
      <c r="K63" s="452">
        <f>SUM('2-paragrafy'!N442)</f>
        <v>0</v>
      </c>
      <c r="L63" s="452">
        <f>SUM('2-paragrafy'!O442)</f>
        <v>0</v>
      </c>
      <c r="M63" s="452">
        <f>SUM('2-paragrafy'!P442)</f>
        <v>0</v>
      </c>
      <c r="N63" s="452">
        <f>SUM('2-paragrafy'!Q442)</f>
        <v>0</v>
      </c>
      <c r="O63" s="452">
        <f>SUM('2-paragrafy'!R442)</f>
        <v>0</v>
      </c>
      <c r="P63" s="452">
        <f>SUM('2-paragrafy'!S442)</f>
        <v>0</v>
      </c>
      <c r="Q63" s="452">
        <f>SUM('2-paragrafy'!T442)</f>
        <v>0</v>
      </c>
    </row>
    <row r="64" spans="1:17" s="345" customFormat="1" ht="36" customHeight="1">
      <c r="A64" s="454" t="s">
        <v>579</v>
      </c>
      <c r="B64" s="455"/>
      <c r="C64" s="462" t="s">
        <v>580</v>
      </c>
      <c r="D64" s="451">
        <f>SUM(D65:D73)</f>
        <v>6887857</v>
      </c>
      <c r="E64" s="451">
        <f aca="true" t="shared" si="11" ref="E64:Q64">SUM(E65:E73)</f>
        <v>6887857</v>
      </c>
      <c r="F64" s="451">
        <f t="shared" si="11"/>
        <v>3826731</v>
      </c>
      <c r="G64" s="451">
        <f t="shared" si="11"/>
        <v>3023564</v>
      </c>
      <c r="H64" s="451">
        <f t="shared" si="11"/>
        <v>803167</v>
      </c>
      <c r="I64" s="451">
        <f t="shared" si="11"/>
        <v>1414261</v>
      </c>
      <c r="J64" s="451">
        <f t="shared" si="11"/>
        <v>1646865</v>
      </c>
      <c r="K64" s="451">
        <f t="shared" si="11"/>
        <v>0</v>
      </c>
      <c r="L64" s="451">
        <f t="shared" si="11"/>
        <v>0</v>
      </c>
      <c r="M64" s="451">
        <f t="shared" si="11"/>
        <v>0</v>
      </c>
      <c r="N64" s="451">
        <f t="shared" si="11"/>
        <v>0</v>
      </c>
      <c r="O64" s="451">
        <f t="shared" si="11"/>
        <v>0</v>
      </c>
      <c r="P64" s="451">
        <f t="shared" si="11"/>
        <v>0</v>
      </c>
      <c r="Q64" s="451">
        <f t="shared" si="11"/>
        <v>0</v>
      </c>
    </row>
    <row r="65" spans="1:17" s="129" customFormat="1" ht="15.75" customHeight="1">
      <c r="A65" s="59"/>
      <c r="B65" s="461" t="s">
        <v>581</v>
      </c>
      <c r="C65" s="465" t="s">
        <v>582</v>
      </c>
      <c r="D65" s="450">
        <f>SUM('2-paragrafy'!G445)</f>
        <v>2544472</v>
      </c>
      <c r="E65" s="450">
        <f>SUM('2-paragrafy'!H445)</f>
        <v>2544472</v>
      </c>
      <c r="F65" s="450">
        <f>SUM('2-paragrafy'!I445)</f>
        <v>1144990</v>
      </c>
      <c r="G65" s="450">
        <f>SUM('2-paragrafy'!J445)</f>
        <v>903877</v>
      </c>
      <c r="H65" s="450">
        <f>SUM('2-paragrafy'!K445)</f>
        <v>241113</v>
      </c>
      <c r="I65" s="450">
        <f>SUM('2-paragrafy'!L445)</f>
        <v>1253587</v>
      </c>
      <c r="J65" s="450">
        <f>SUM('2-paragrafy'!M445)</f>
        <v>145895</v>
      </c>
      <c r="K65" s="450">
        <f>SUM('2-paragrafy'!N445)</f>
        <v>0</v>
      </c>
      <c r="L65" s="450">
        <f>SUM('2-paragrafy'!O445)</f>
        <v>0</v>
      </c>
      <c r="M65" s="450">
        <f>SUM('2-paragrafy'!P445)</f>
        <v>0</v>
      </c>
      <c r="N65" s="450">
        <f>SUM('2-paragrafy'!Q445)</f>
        <v>0</v>
      </c>
      <c r="O65" s="450">
        <f>SUM('2-paragrafy'!R445)</f>
        <v>0</v>
      </c>
      <c r="P65" s="450">
        <f>SUM('2-paragrafy'!S445)</f>
        <v>0</v>
      </c>
      <c r="Q65" s="450">
        <f>SUM('2-paragrafy'!T445)</f>
        <v>0</v>
      </c>
    </row>
    <row r="66" spans="1:17" s="129" customFormat="1" ht="15.75" customHeight="1">
      <c r="A66" s="59"/>
      <c r="B66" s="461" t="s">
        <v>584</v>
      </c>
      <c r="C66" s="465" t="s">
        <v>585</v>
      </c>
      <c r="D66" s="450">
        <f>SUM('2-paragrafy'!G474)</f>
        <v>1605366</v>
      </c>
      <c r="E66" s="450">
        <f>SUM('2-paragrafy'!H474)</f>
        <v>1605366</v>
      </c>
      <c r="F66" s="450">
        <f>SUM('2-paragrafy'!I474)</f>
        <v>1602366</v>
      </c>
      <c r="G66" s="450">
        <f>SUM('2-paragrafy'!J474)</f>
        <v>1160589</v>
      </c>
      <c r="H66" s="450">
        <f>SUM('2-paragrafy'!K474)</f>
        <v>441777</v>
      </c>
      <c r="I66" s="450">
        <f>SUM('2-paragrafy'!L474)</f>
        <v>0</v>
      </c>
      <c r="J66" s="450">
        <f>SUM('2-paragrafy'!M474)</f>
        <v>3000</v>
      </c>
      <c r="K66" s="450">
        <f>SUM('2-paragrafy'!N474)</f>
        <v>0</v>
      </c>
      <c r="L66" s="450">
        <f>SUM('2-paragrafy'!O474)</f>
        <v>0</v>
      </c>
      <c r="M66" s="450">
        <f>SUM('2-paragrafy'!P474)</f>
        <v>0</v>
      </c>
      <c r="N66" s="450">
        <f>SUM('2-paragrafy'!Q474)</f>
        <v>0</v>
      </c>
      <c r="O66" s="450">
        <f>SUM('2-paragrafy'!R474)</f>
        <v>0</v>
      </c>
      <c r="P66" s="450">
        <f>SUM('2-paragrafy'!S474)</f>
        <v>0</v>
      </c>
      <c r="Q66" s="450">
        <f>SUM('2-paragrafy'!T474)</f>
        <v>0</v>
      </c>
    </row>
    <row r="67" spans="1:17" s="129" customFormat="1" ht="15.75" customHeight="1">
      <c r="A67" s="59"/>
      <c r="B67" s="461" t="s">
        <v>588</v>
      </c>
      <c r="C67" s="466" t="s">
        <v>589</v>
      </c>
      <c r="D67" s="450">
        <f>SUM('2-paragrafy'!G498)</f>
        <v>280800</v>
      </c>
      <c r="E67" s="450">
        <f>SUM('2-paragrafy'!H498)</f>
        <v>280800</v>
      </c>
      <c r="F67" s="450">
        <f>SUM('2-paragrafy'!I498)</f>
        <v>280800</v>
      </c>
      <c r="G67" s="450">
        <f>SUM('2-paragrafy'!J498)</f>
        <v>249601</v>
      </c>
      <c r="H67" s="450">
        <f>SUM('2-paragrafy'!K498)</f>
        <v>31199</v>
      </c>
      <c r="I67" s="450">
        <f>SUM('2-paragrafy'!L498)</f>
        <v>0</v>
      </c>
      <c r="J67" s="450">
        <f>SUM('2-paragrafy'!M498)</f>
        <v>0</v>
      </c>
      <c r="K67" s="450">
        <f>SUM('2-paragrafy'!N498)</f>
        <v>0</v>
      </c>
      <c r="L67" s="450">
        <f>SUM('2-paragrafy'!O498)</f>
        <v>0</v>
      </c>
      <c r="M67" s="450">
        <f>SUM('2-paragrafy'!P498)</f>
        <v>0</v>
      </c>
      <c r="N67" s="450">
        <f>SUM('2-paragrafy'!Q498)</f>
        <v>0</v>
      </c>
      <c r="O67" s="450">
        <f>SUM('2-paragrafy'!R498)</f>
        <v>0</v>
      </c>
      <c r="P67" s="450">
        <f>SUM('2-paragrafy'!S498)</f>
        <v>0</v>
      </c>
      <c r="Q67" s="450">
        <f>SUM('2-paragrafy'!T498)</f>
        <v>0</v>
      </c>
    </row>
    <row r="68" spans="1:17" s="129" customFormat="1" ht="15.75" customHeight="1">
      <c r="A68" s="59"/>
      <c r="B68" s="461" t="s">
        <v>590</v>
      </c>
      <c r="C68" s="465" t="s">
        <v>591</v>
      </c>
      <c r="D68" s="450">
        <f>SUM('2-paragrafy'!G515)</f>
        <v>1790281</v>
      </c>
      <c r="E68" s="450">
        <f>SUM('2-paragrafy'!H515)</f>
        <v>1790281</v>
      </c>
      <c r="F68" s="450">
        <f>SUM('2-paragrafy'!I515)</f>
        <v>132137</v>
      </c>
      <c r="G68" s="450">
        <f>SUM('2-paragrafy'!J515)</f>
        <v>129137</v>
      </c>
      <c r="H68" s="450">
        <f>SUM('2-paragrafy'!K515)</f>
        <v>3000</v>
      </c>
      <c r="I68" s="450">
        <f>SUM('2-paragrafy'!L515)</f>
        <v>160674</v>
      </c>
      <c r="J68" s="450">
        <f>SUM('2-paragrafy'!M515)</f>
        <v>1497470</v>
      </c>
      <c r="K68" s="450">
        <f>SUM('2-paragrafy'!N515)</f>
        <v>0</v>
      </c>
      <c r="L68" s="450">
        <f>SUM('2-paragrafy'!O515)</f>
        <v>0</v>
      </c>
      <c r="M68" s="450">
        <f>SUM('2-paragrafy'!P515)</f>
        <v>0</v>
      </c>
      <c r="N68" s="450">
        <f>SUM('2-paragrafy'!Q515)</f>
        <v>0</v>
      </c>
      <c r="O68" s="450">
        <f>SUM('2-paragrafy'!R515)</f>
        <v>0</v>
      </c>
      <c r="P68" s="450">
        <f>SUM('2-paragrafy'!S515)</f>
        <v>0</v>
      </c>
      <c r="Q68" s="450">
        <f>SUM('2-paragrafy'!T515)</f>
        <v>0</v>
      </c>
    </row>
    <row r="69" spans="1:17" s="129" customFormat="1" ht="47.25" customHeight="1">
      <c r="A69" s="59"/>
      <c r="B69" s="461" t="s">
        <v>696</v>
      </c>
      <c r="C69" s="457" t="s">
        <v>697</v>
      </c>
      <c r="D69" s="450">
        <f>SUM('2-paragrafy'!G522)</f>
        <v>15220</v>
      </c>
      <c r="E69" s="450">
        <f>SUM('2-paragrafy'!H522)</f>
        <v>15220</v>
      </c>
      <c r="F69" s="450">
        <f>SUM('2-paragrafy'!I522)</f>
        <v>15220</v>
      </c>
      <c r="G69" s="450">
        <f>SUM('2-paragrafy'!J522)</f>
        <v>12520</v>
      </c>
      <c r="H69" s="450">
        <f>SUM('2-paragrafy'!K522)</f>
        <v>2700</v>
      </c>
      <c r="I69" s="450">
        <f>SUM('2-paragrafy'!L522)</f>
        <v>0</v>
      </c>
      <c r="J69" s="450">
        <f>SUM('2-paragrafy'!M522)</f>
        <v>0</v>
      </c>
      <c r="K69" s="450">
        <f>SUM('2-paragrafy'!N522)</f>
        <v>0</v>
      </c>
      <c r="L69" s="450">
        <f>SUM('2-paragrafy'!O522)</f>
        <v>0</v>
      </c>
      <c r="M69" s="450">
        <f>SUM('2-paragrafy'!P522)</f>
        <v>0</v>
      </c>
      <c r="N69" s="450">
        <f>SUM('2-paragrafy'!Q522)</f>
        <v>0</v>
      </c>
      <c r="O69" s="450">
        <f>SUM('2-paragrafy'!R522)</f>
        <v>0</v>
      </c>
      <c r="P69" s="450">
        <f>SUM('2-paragrafy'!S522)</f>
        <v>0</v>
      </c>
      <c r="Q69" s="450">
        <f>SUM('2-paragrafy'!T522)</f>
        <v>0</v>
      </c>
    </row>
    <row r="70" spans="1:17" s="129" customFormat="1" ht="15.75" customHeight="1">
      <c r="A70" s="59"/>
      <c r="B70" s="461" t="s">
        <v>593</v>
      </c>
      <c r="C70" s="457" t="s">
        <v>594</v>
      </c>
      <c r="D70" s="450">
        <f>SUM('2-paragrafy'!G527)</f>
        <v>507372</v>
      </c>
      <c r="E70" s="450">
        <f>SUM('2-paragrafy'!H527)</f>
        <v>507372</v>
      </c>
      <c r="F70" s="450">
        <f>SUM('2-paragrafy'!I527)</f>
        <v>506872</v>
      </c>
      <c r="G70" s="450">
        <f>SUM('2-paragrafy'!J527)</f>
        <v>455995</v>
      </c>
      <c r="H70" s="450">
        <f>SUM('2-paragrafy'!K527)</f>
        <v>50877</v>
      </c>
      <c r="I70" s="450">
        <f>SUM('2-paragrafy'!L527)</f>
        <v>0</v>
      </c>
      <c r="J70" s="450">
        <f>SUM('2-paragrafy'!M527)</f>
        <v>500</v>
      </c>
      <c r="K70" s="450">
        <f>SUM('2-paragrafy'!N527)</f>
        <v>0</v>
      </c>
      <c r="L70" s="450">
        <f>SUM('2-paragrafy'!O527)</f>
        <v>0</v>
      </c>
      <c r="M70" s="450">
        <f>SUM('2-paragrafy'!P527)</f>
        <v>0</v>
      </c>
      <c r="N70" s="450">
        <f>SUM('2-paragrafy'!Q527)</f>
        <v>0</v>
      </c>
      <c r="O70" s="450">
        <f>SUM('2-paragrafy'!R527)</f>
        <v>0</v>
      </c>
      <c r="P70" s="450">
        <f>SUM('2-paragrafy'!S527)</f>
        <v>0</v>
      </c>
      <c r="Q70" s="450">
        <f>SUM('2-paragrafy'!T527)</f>
        <v>0</v>
      </c>
    </row>
    <row r="71" spans="1:17" s="129" customFormat="1" ht="48.75" customHeight="1">
      <c r="A71" s="59"/>
      <c r="B71" s="456" t="s">
        <v>631</v>
      </c>
      <c r="C71" s="467" t="s">
        <v>632</v>
      </c>
      <c r="D71" s="369">
        <f>SUM('2-paragrafy'!G548)</f>
        <v>136775</v>
      </c>
      <c r="E71" s="369">
        <f>SUM('2-paragrafy'!H548)</f>
        <v>136775</v>
      </c>
      <c r="F71" s="369">
        <f>SUM('2-paragrafy'!I548)</f>
        <v>136775</v>
      </c>
      <c r="G71" s="369">
        <f>SUM('2-paragrafy'!J548)</f>
        <v>111845</v>
      </c>
      <c r="H71" s="369">
        <f>SUM('2-paragrafy'!K548)</f>
        <v>24930</v>
      </c>
      <c r="I71" s="369">
        <f>SUM('2-paragrafy'!L548)</f>
        <v>0</v>
      </c>
      <c r="J71" s="369">
        <f>SUM('2-paragrafy'!M548)</f>
        <v>0</v>
      </c>
      <c r="K71" s="369">
        <f>SUM('2-paragrafy'!N548)</f>
        <v>0</v>
      </c>
      <c r="L71" s="369">
        <f>SUM('2-paragrafy'!O548)</f>
        <v>0</v>
      </c>
      <c r="M71" s="369">
        <f>SUM('2-paragrafy'!P548)</f>
        <v>0</v>
      </c>
      <c r="N71" s="369">
        <f>SUM('2-paragrafy'!Q548)</f>
        <v>0</v>
      </c>
      <c r="O71" s="369">
        <f>SUM('2-paragrafy'!R548)</f>
        <v>0</v>
      </c>
      <c r="P71" s="369">
        <f>SUM('2-paragrafy'!S548)</f>
        <v>0</v>
      </c>
      <c r="Q71" s="369">
        <f>SUM('2-paragrafy'!T548)</f>
        <v>0</v>
      </c>
    </row>
    <row r="72" spans="1:17" s="129" customFormat="1" ht="30">
      <c r="A72" s="59"/>
      <c r="B72" s="461" t="s">
        <v>475</v>
      </c>
      <c r="C72" s="464" t="s">
        <v>473</v>
      </c>
      <c r="D72" s="450">
        <f>SUM('2-paragrafy'!G567)</f>
        <v>2828</v>
      </c>
      <c r="E72" s="450">
        <f>SUM('2-paragrafy'!H567)</f>
        <v>2828</v>
      </c>
      <c r="F72" s="450">
        <f>SUM('2-paragrafy'!I567)</f>
        <v>2828</v>
      </c>
      <c r="G72" s="450">
        <f>SUM('2-paragrafy'!J567)</f>
        <v>0</v>
      </c>
      <c r="H72" s="450">
        <f>SUM('2-paragrafy'!K567)</f>
        <v>2828</v>
      </c>
      <c r="I72" s="450">
        <f>SUM('2-paragrafy'!L567)</f>
        <v>0</v>
      </c>
      <c r="J72" s="450">
        <f>SUM('2-paragrafy'!M567)</f>
        <v>0</v>
      </c>
      <c r="K72" s="450">
        <f>SUM('2-paragrafy'!N567)</f>
        <v>0</v>
      </c>
      <c r="L72" s="450">
        <f>SUM('2-paragrafy'!O567)</f>
        <v>0</v>
      </c>
      <c r="M72" s="450">
        <f>SUM('2-paragrafy'!P567)</f>
        <v>0</v>
      </c>
      <c r="N72" s="450">
        <f>SUM('2-paragrafy'!Q567)</f>
        <v>0</v>
      </c>
      <c r="O72" s="450">
        <f>SUM('2-paragrafy'!R567)</f>
        <v>0</v>
      </c>
      <c r="P72" s="450">
        <f>SUM('2-paragrafy'!S567)</f>
        <v>0</v>
      </c>
      <c r="Q72" s="450">
        <f>SUM('2-paragrafy'!T567)</f>
        <v>0</v>
      </c>
    </row>
    <row r="73" spans="1:17" s="129" customFormat="1" ht="15.75">
      <c r="A73" s="447"/>
      <c r="B73" s="461" t="s">
        <v>629</v>
      </c>
      <c r="C73" s="457" t="s">
        <v>630</v>
      </c>
      <c r="D73" s="450">
        <f>SUM('2-paragrafy'!G569)</f>
        <v>4743</v>
      </c>
      <c r="E73" s="450">
        <f>SUM('2-paragrafy'!H569)</f>
        <v>4743</v>
      </c>
      <c r="F73" s="450">
        <f>SUM('2-paragrafy'!I569)</f>
        <v>4743</v>
      </c>
      <c r="G73" s="450">
        <f>SUM('2-paragrafy'!J569)</f>
        <v>0</v>
      </c>
      <c r="H73" s="450">
        <f>SUM('2-paragrafy'!K569)</f>
        <v>4743</v>
      </c>
      <c r="I73" s="450">
        <f>SUM('2-paragrafy'!L569)</f>
        <v>0</v>
      </c>
      <c r="J73" s="450">
        <f>SUM('2-paragrafy'!M569)</f>
        <v>0</v>
      </c>
      <c r="K73" s="450">
        <f>SUM('2-paragrafy'!N569)</f>
        <v>0</v>
      </c>
      <c r="L73" s="450">
        <f>SUM('2-paragrafy'!O569)</f>
        <v>0</v>
      </c>
      <c r="M73" s="450">
        <f>SUM('2-paragrafy'!P569)</f>
        <v>0</v>
      </c>
      <c r="N73" s="450">
        <f>SUM('2-paragrafy'!Q569)</f>
        <v>0</v>
      </c>
      <c r="O73" s="450">
        <f>SUM('2-paragrafy'!R569)</f>
        <v>0</v>
      </c>
      <c r="P73" s="450">
        <f>SUM('2-paragrafy'!S569)</f>
        <v>0</v>
      </c>
      <c r="Q73" s="450">
        <f>SUM('2-paragrafy'!T569)</f>
        <v>0</v>
      </c>
    </row>
    <row r="74" spans="1:17" s="345" customFormat="1" ht="42" customHeight="1">
      <c r="A74" s="454" t="s">
        <v>595</v>
      </c>
      <c r="B74" s="455"/>
      <c r="C74" s="462" t="s">
        <v>596</v>
      </c>
      <c r="D74" s="451">
        <f>SUM(D75:D78)</f>
        <v>3899209</v>
      </c>
      <c r="E74" s="451">
        <f aca="true" t="shared" si="12" ref="E74:Q74">SUM(E75:E78)</f>
        <v>3899209</v>
      </c>
      <c r="F74" s="451">
        <f t="shared" si="12"/>
        <v>3163761</v>
      </c>
      <c r="G74" s="451">
        <f t="shared" si="12"/>
        <v>2828054</v>
      </c>
      <c r="H74" s="451">
        <f t="shared" si="12"/>
        <v>335707</v>
      </c>
      <c r="I74" s="451">
        <f t="shared" si="12"/>
        <v>120012</v>
      </c>
      <c r="J74" s="451">
        <f t="shared" si="12"/>
        <v>8000</v>
      </c>
      <c r="K74" s="451">
        <f t="shared" si="12"/>
        <v>607436</v>
      </c>
      <c r="L74" s="451">
        <f t="shared" si="12"/>
        <v>0</v>
      </c>
      <c r="M74" s="451">
        <f t="shared" si="12"/>
        <v>0</v>
      </c>
      <c r="N74" s="451">
        <f t="shared" si="12"/>
        <v>0</v>
      </c>
      <c r="O74" s="451">
        <f t="shared" si="12"/>
        <v>0</v>
      </c>
      <c r="P74" s="451">
        <f t="shared" si="12"/>
        <v>0</v>
      </c>
      <c r="Q74" s="451">
        <f t="shared" si="12"/>
        <v>0</v>
      </c>
    </row>
    <row r="75" spans="1:17" s="345" customFormat="1" ht="33" customHeight="1">
      <c r="A75" s="57"/>
      <c r="B75" s="456" t="s">
        <v>633</v>
      </c>
      <c r="C75" s="457" t="s">
        <v>634</v>
      </c>
      <c r="D75" s="452">
        <f>SUM('2-paragrafy'!G572)</f>
        <v>120012</v>
      </c>
      <c r="E75" s="452">
        <f>SUM('2-paragrafy'!H572)</f>
        <v>120012</v>
      </c>
      <c r="F75" s="452">
        <f>SUM('2-paragrafy'!I572)</f>
        <v>0</v>
      </c>
      <c r="G75" s="452">
        <f>SUM('2-paragrafy'!J572)</f>
        <v>0</v>
      </c>
      <c r="H75" s="452">
        <f>SUM('2-paragrafy'!K572)</f>
        <v>0</v>
      </c>
      <c r="I75" s="452">
        <f>SUM('2-paragrafy'!L572)</f>
        <v>120012</v>
      </c>
      <c r="J75" s="452">
        <f>SUM('2-paragrafy'!M572)</f>
        <v>0</v>
      </c>
      <c r="K75" s="452">
        <f>SUM('2-paragrafy'!N572)</f>
        <v>0</v>
      </c>
      <c r="L75" s="452">
        <f>SUM('2-paragrafy'!O572)</f>
        <v>0</v>
      </c>
      <c r="M75" s="452">
        <f>SUM('2-paragrafy'!P572)</f>
        <v>0</v>
      </c>
      <c r="N75" s="452">
        <f>SUM('2-paragrafy'!Q572)</f>
        <v>0</v>
      </c>
      <c r="O75" s="452">
        <f>SUM('2-paragrafy'!R572)</f>
        <v>0</v>
      </c>
      <c r="P75" s="452">
        <f>SUM('2-paragrafy'!S572)</f>
        <v>0</v>
      </c>
      <c r="Q75" s="452">
        <f>SUM('2-paragrafy'!T572)</f>
        <v>0</v>
      </c>
    </row>
    <row r="76" spans="1:17" s="129" customFormat="1" ht="30">
      <c r="A76" s="59"/>
      <c r="B76" s="456" t="s">
        <v>597</v>
      </c>
      <c r="C76" s="457" t="s">
        <v>598</v>
      </c>
      <c r="D76" s="452">
        <f>SUM('2-paragrafy'!G574)</f>
        <v>251595</v>
      </c>
      <c r="E76" s="452">
        <f>SUM('2-paragrafy'!H574)</f>
        <v>251595</v>
      </c>
      <c r="F76" s="452">
        <f>SUM('2-paragrafy'!I574)</f>
        <v>251595</v>
      </c>
      <c r="G76" s="452">
        <f>SUM('2-paragrafy'!J574)</f>
        <v>185753</v>
      </c>
      <c r="H76" s="452">
        <f>SUM('2-paragrafy'!K574)</f>
        <v>65842</v>
      </c>
      <c r="I76" s="452">
        <f>SUM('2-paragrafy'!L574)</f>
        <v>0</v>
      </c>
      <c r="J76" s="452">
        <f>SUM('2-paragrafy'!M574)</f>
        <v>0</v>
      </c>
      <c r="K76" s="452">
        <f>SUM('2-paragrafy'!N574)</f>
        <v>0</v>
      </c>
      <c r="L76" s="452">
        <f>SUM('2-paragrafy'!O574)</f>
        <v>0</v>
      </c>
      <c r="M76" s="452">
        <f>SUM('2-paragrafy'!P574)</f>
        <v>0</v>
      </c>
      <c r="N76" s="452">
        <f>SUM('2-paragrafy'!Q574)</f>
        <v>0</v>
      </c>
      <c r="O76" s="452">
        <f>SUM('2-paragrafy'!R574)</f>
        <v>0</v>
      </c>
      <c r="P76" s="452">
        <f>SUM('2-paragrafy'!S574)</f>
        <v>0</v>
      </c>
      <c r="Q76" s="452">
        <f>SUM('2-paragrafy'!T574)</f>
        <v>0</v>
      </c>
    </row>
    <row r="77" spans="1:17" s="129" customFormat="1" ht="15.75">
      <c r="A77" s="447"/>
      <c r="B77" s="461" t="s">
        <v>601</v>
      </c>
      <c r="C77" s="465" t="s">
        <v>602</v>
      </c>
      <c r="D77" s="452">
        <f>SUM('2-paragrafy'!G590)</f>
        <v>2920166</v>
      </c>
      <c r="E77" s="452">
        <f>SUM('2-paragrafy'!H590)</f>
        <v>2920166</v>
      </c>
      <c r="F77" s="452">
        <f>SUM('2-paragrafy'!I590)</f>
        <v>2912166</v>
      </c>
      <c r="G77" s="452">
        <f>SUM('2-paragrafy'!J590)</f>
        <v>2642301</v>
      </c>
      <c r="H77" s="452">
        <f>SUM('2-paragrafy'!K590)</f>
        <v>269865</v>
      </c>
      <c r="I77" s="452">
        <f>SUM('2-paragrafy'!L590)</f>
        <v>0</v>
      </c>
      <c r="J77" s="452">
        <f>SUM('2-paragrafy'!M590)</f>
        <v>8000</v>
      </c>
      <c r="K77" s="452">
        <f>SUM('2-paragrafy'!N590)</f>
        <v>0</v>
      </c>
      <c r="L77" s="452">
        <f>SUM('2-paragrafy'!O590)</f>
        <v>0</v>
      </c>
      <c r="M77" s="452">
        <f>SUM('2-paragrafy'!P590)</f>
        <v>0</v>
      </c>
      <c r="N77" s="452">
        <f>SUM('2-paragrafy'!Q590)</f>
        <v>0</v>
      </c>
      <c r="O77" s="452">
        <f>SUM('2-paragrafy'!R590)</f>
        <v>0</v>
      </c>
      <c r="P77" s="452">
        <f>SUM('2-paragrafy'!S590)</f>
        <v>0</v>
      </c>
      <c r="Q77" s="452">
        <f>SUM('2-paragrafy'!T590)</f>
        <v>0</v>
      </c>
    </row>
    <row r="78" spans="1:17" s="129" customFormat="1" ht="15.75">
      <c r="A78" s="447"/>
      <c r="B78" s="461" t="s">
        <v>698</v>
      </c>
      <c r="C78" s="465" t="s">
        <v>630</v>
      </c>
      <c r="D78" s="452">
        <f>SUM('2-paragrafy'!G614)</f>
        <v>607436</v>
      </c>
      <c r="E78" s="452">
        <f>SUM('2-paragrafy'!H614)</f>
        <v>607436</v>
      </c>
      <c r="F78" s="452">
        <f>SUM('2-paragrafy'!I614)</f>
        <v>0</v>
      </c>
      <c r="G78" s="452">
        <f>SUM('2-paragrafy'!J614)</f>
        <v>0</v>
      </c>
      <c r="H78" s="452">
        <f>SUM('2-paragrafy'!K614)</f>
        <v>0</v>
      </c>
      <c r="I78" s="452">
        <f>SUM('2-paragrafy'!L614)</f>
        <v>0</v>
      </c>
      <c r="J78" s="452">
        <f>SUM('2-paragrafy'!M614)</f>
        <v>0</v>
      </c>
      <c r="K78" s="452">
        <f>SUM('2-paragrafy'!N614)</f>
        <v>607436</v>
      </c>
      <c r="L78" s="452">
        <f>SUM('2-paragrafy'!O614)</f>
        <v>0</v>
      </c>
      <c r="M78" s="452">
        <f>SUM('2-paragrafy'!P614)</f>
        <v>0</v>
      </c>
      <c r="N78" s="452">
        <f>SUM('2-paragrafy'!Q614)</f>
        <v>0</v>
      </c>
      <c r="O78" s="452">
        <f>SUM('2-paragrafy'!R614)</f>
        <v>0</v>
      </c>
      <c r="P78" s="452">
        <f>SUM('2-paragrafy'!S614)</f>
        <v>0</v>
      </c>
      <c r="Q78" s="452">
        <f>SUM('2-paragrafy'!T614)</f>
        <v>0</v>
      </c>
    </row>
    <row r="79" spans="1:17" s="345" customFormat="1" ht="40.5" customHeight="1">
      <c r="A79" s="57" t="s">
        <v>603</v>
      </c>
      <c r="B79" s="455"/>
      <c r="C79" s="462" t="s">
        <v>604</v>
      </c>
      <c r="D79" s="451">
        <f>SUM(D80:D85)</f>
        <v>7343237</v>
      </c>
      <c r="E79" s="451">
        <f aca="true" t="shared" si="13" ref="E79:Q79">SUM(E80:E85)</f>
        <v>7343237</v>
      </c>
      <c r="F79" s="451">
        <f t="shared" si="13"/>
        <v>7326907</v>
      </c>
      <c r="G79" s="451">
        <f t="shared" si="13"/>
        <v>6691018</v>
      </c>
      <c r="H79" s="451">
        <f t="shared" si="13"/>
        <v>635889</v>
      </c>
      <c r="I79" s="451">
        <f t="shared" si="13"/>
        <v>0</v>
      </c>
      <c r="J79" s="451">
        <f t="shared" si="13"/>
        <v>16330</v>
      </c>
      <c r="K79" s="451">
        <f t="shared" si="13"/>
        <v>0</v>
      </c>
      <c r="L79" s="451">
        <f t="shared" si="13"/>
        <v>0</v>
      </c>
      <c r="M79" s="451">
        <f t="shared" si="13"/>
        <v>0</v>
      </c>
      <c r="N79" s="451">
        <f t="shared" si="13"/>
        <v>0</v>
      </c>
      <c r="O79" s="451">
        <f t="shared" si="13"/>
        <v>0</v>
      </c>
      <c r="P79" s="451">
        <f t="shared" si="13"/>
        <v>0</v>
      </c>
      <c r="Q79" s="451">
        <f t="shared" si="13"/>
        <v>0</v>
      </c>
    </row>
    <row r="80" spans="1:17" s="129" customFormat="1" ht="30">
      <c r="A80" s="59"/>
      <c r="B80" s="456" t="s">
        <v>605</v>
      </c>
      <c r="C80" s="457" t="s">
        <v>606</v>
      </c>
      <c r="D80" s="452">
        <f>SUM('2-paragrafy'!G635)</f>
        <v>3731426</v>
      </c>
      <c r="E80" s="452">
        <f>SUM('2-paragrafy'!H635)</f>
        <v>3731426</v>
      </c>
      <c r="F80" s="452">
        <f>SUM('2-paragrafy'!I635)</f>
        <v>3727426</v>
      </c>
      <c r="G80" s="452">
        <f>SUM('2-paragrafy'!J635)</f>
        <v>3579470</v>
      </c>
      <c r="H80" s="452">
        <f>SUM('2-paragrafy'!K635)</f>
        <v>147956</v>
      </c>
      <c r="I80" s="452">
        <f>SUM('2-paragrafy'!L635)</f>
        <v>0</v>
      </c>
      <c r="J80" s="452">
        <f>SUM('2-paragrafy'!M635)</f>
        <v>4000</v>
      </c>
      <c r="K80" s="452">
        <f>SUM('2-paragrafy'!N635)</f>
        <v>0</v>
      </c>
      <c r="L80" s="452">
        <f>SUM('2-paragrafy'!O635)</f>
        <v>0</v>
      </c>
      <c r="M80" s="452">
        <f>SUM('2-paragrafy'!P635)</f>
        <v>0</v>
      </c>
      <c r="N80" s="452">
        <f>SUM('2-paragrafy'!Q635)</f>
        <v>0</v>
      </c>
      <c r="O80" s="452">
        <f>SUM('2-paragrafy'!R635)</f>
        <v>0</v>
      </c>
      <c r="P80" s="452">
        <f>SUM('2-paragrafy'!S635)</f>
        <v>0</v>
      </c>
      <c r="Q80" s="452">
        <f>SUM('2-paragrafy'!T635)</f>
        <v>0</v>
      </c>
    </row>
    <row r="81" spans="1:17" s="129" customFormat="1" ht="60">
      <c r="A81" s="59"/>
      <c r="B81" s="456" t="s">
        <v>607</v>
      </c>
      <c r="C81" s="468" t="s">
        <v>476</v>
      </c>
      <c r="D81" s="452">
        <f>SUM('2-paragrafy'!G648)</f>
        <v>1053111</v>
      </c>
      <c r="E81" s="452">
        <f>SUM('2-paragrafy'!H648)</f>
        <v>1053111</v>
      </c>
      <c r="F81" s="452">
        <f>SUM('2-paragrafy'!I648)</f>
        <v>1051111</v>
      </c>
      <c r="G81" s="452">
        <f>SUM('2-paragrafy'!J648)</f>
        <v>934548</v>
      </c>
      <c r="H81" s="452">
        <f>SUM('2-paragrafy'!K648)</f>
        <v>116563</v>
      </c>
      <c r="I81" s="452">
        <f>SUM('2-paragrafy'!L648)</f>
        <v>0</v>
      </c>
      <c r="J81" s="452">
        <f>SUM('2-paragrafy'!M648)</f>
        <v>2000</v>
      </c>
      <c r="K81" s="452">
        <f>SUM('2-paragrafy'!N648)</f>
        <v>0</v>
      </c>
      <c r="L81" s="452">
        <f>SUM('2-paragrafy'!O648)</f>
        <v>0</v>
      </c>
      <c r="M81" s="452">
        <f>SUM('2-paragrafy'!P648)</f>
        <v>0</v>
      </c>
      <c r="N81" s="452">
        <f>SUM('2-paragrafy'!Q648)</f>
        <v>0</v>
      </c>
      <c r="O81" s="452">
        <f>SUM('2-paragrafy'!R648)</f>
        <v>0</v>
      </c>
      <c r="P81" s="452">
        <f>SUM('2-paragrafy'!S648)</f>
        <v>0</v>
      </c>
      <c r="Q81" s="452">
        <f>SUM('2-paragrafy'!T648)</f>
        <v>0</v>
      </c>
    </row>
    <row r="82" spans="1:17" s="129" customFormat="1" ht="15.75" customHeight="1">
      <c r="A82" s="59"/>
      <c r="B82" s="461" t="s">
        <v>608</v>
      </c>
      <c r="C82" s="465" t="s">
        <v>609</v>
      </c>
      <c r="D82" s="452">
        <f>SUM('2-paragrafy'!G669)</f>
        <v>589012</v>
      </c>
      <c r="E82" s="452">
        <f>SUM('2-paragrafy'!H669)</f>
        <v>589012</v>
      </c>
      <c r="F82" s="452">
        <f>SUM('2-paragrafy'!I669)</f>
        <v>586512</v>
      </c>
      <c r="G82" s="452">
        <f>SUM('2-paragrafy'!J669)</f>
        <v>502164</v>
      </c>
      <c r="H82" s="452">
        <f>SUM('2-paragrafy'!K669)</f>
        <v>84348</v>
      </c>
      <c r="I82" s="452">
        <f>SUM('2-paragrafy'!L669)</f>
        <v>0</v>
      </c>
      <c r="J82" s="452">
        <f>SUM('2-paragrafy'!M669)</f>
        <v>2500</v>
      </c>
      <c r="K82" s="452">
        <f>SUM('2-paragrafy'!N669)</f>
        <v>0</v>
      </c>
      <c r="L82" s="452">
        <f>SUM('2-paragrafy'!O669)</f>
        <v>0</v>
      </c>
      <c r="M82" s="452">
        <f>SUM('2-paragrafy'!P669)</f>
        <v>0</v>
      </c>
      <c r="N82" s="452">
        <f>SUM('2-paragrafy'!Q669)</f>
        <v>0</v>
      </c>
      <c r="O82" s="452">
        <f>SUM('2-paragrafy'!R669)</f>
        <v>0</v>
      </c>
      <c r="P82" s="452">
        <f>SUM('2-paragrafy'!S669)</f>
        <v>0</v>
      </c>
      <c r="Q82" s="452">
        <f>SUM('2-paragrafy'!T669)</f>
        <v>0</v>
      </c>
    </row>
    <row r="83" spans="1:17" s="129" customFormat="1" ht="15.75" customHeight="1">
      <c r="A83" s="59"/>
      <c r="B83" s="461" t="s">
        <v>245</v>
      </c>
      <c r="C83" s="466" t="s">
        <v>477</v>
      </c>
      <c r="D83" s="452">
        <f>SUM('2-paragrafy'!G688)</f>
        <v>1894101</v>
      </c>
      <c r="E83" s="452">
        <f>SUM('2-paragrafy'!H688)</f>
        <v>1894101</v>
      </c>
      <c r="F83" s="452">
        <f>SUM('2-paragrafy'!I688)</f>
        <v>1891271</v>
      </c>
      <c r="G83" s="452">
        <f>SUM('2-paragrafy'!J688)</f>
        <v>1674836</v>
      </c>
      <c r="H83" s="452">
        <f>SUM('2-paragrafy'!K688)</f>
        <v>216435</v>
      </c>
      <c r="I83" s="452">
        <f>SUM('2-paragrafy'!L688)</f>
        <v>0</v>
      </c>
      <c r="J83" s="452">
        <f>SUM('2-paragrafy'!M688)</f>
        <v>2830</v>
      </c>
      <c r="K83" s="452">
        <f>SUM('2-paragrafy'!N688)</f>
        <v>0</v>
      </c>
      <c r="L83" s="452">
        <f>SUM('2-paragrafy'!O688)</f>
        <v>0</v>
      </c>
      <c r="M83" s="452">
        <f>SUM('2-paragrafy'!P688)</f>
        <v>0</v>
      </c>
      <c r="N83" s="452">
        <f>SUM('2-paragrafy'!Q688)</f>
        <v>0</v>
      </c>
      <c r="O83" s="452">
        <f>SUM('2-paragrafy'!R688)</f>
        <v>0</v>
      </c>
      <c r="P83" s="452">
        <f>SUM('2-paragrafy'!S688)</f>
        <v>0</v>
      </c>
      <c r="Q83" s="452">
        <f>SUM('2-paragrafy'!T688)</f>
        <v>0</v>
      </c>
    </row>
    <row r="84" spans="1:17" s="129" customFormat="1" ht="36" customHeight="1">
      <c r="A84" s="59"/>
      <c r="B84" s="461" t="s">
        <v>478</v>
      </c>
      <c r="C84" s="467" t="s">
        <v>473</v>
      </c>
      <c r="D84" s="452">
        <f>SUM('2-paragrafy'!G699)</f>
        <v>31083</v>
      </c>
      <c r="E84" s="452">
        <f>SUM('2-paragrafy'!H699)</f>
        <v>31083</v>
      </c>
      <c r="F84" s="452">
        <f>SUM('2-paragrafy'!I699)</f>
        <v>31083</v>
      </c>
      <c r="G84" s="452">
        <f>SUM('2-paragrafy'!J699)</f>
        <v>0</v>
      </c>
      <c r="H84" s="452">
        <f>SUM('2-paragrafy'!K699)</f>
        <v>31083</v>
      </c>
      <c r="I84" s="452">
        <f>SUM('2-paragrafy'!L699)</f>
        <v>0</v>
      </c>
      <c r="J84" s="452">
        <f>SUM('2-paragrafy'!M699)</f>
        <v>0</v>
      </c>
      <c r="K84" s="452">
        <f>SUM('2-paragrafy'!N699)</f>
        <v>0</v>
      </c>
      <c r="L84" s="452">
        <f>SUM('2-paragrafy'!O699)</f>
        <v>0</v>
      </c>
      <c r="M84" s="452">
        <f>SUM('2-paragrafy'!P699)</f>
        <v>0</v>
      </c>
      <c r="N84" s="452">
        <f>SUM('2-paragrafy'!Q699)</f>
        <v>0</v>
      </c>
      <c r="O84" s="452">
        <f>SUM('2-paragrafy'!R699)</f>
        <v>0</v>
      </c>
      <c r="P84" s="452">
        <f>SUM('2-paragrafy'!S699)</f>
        <v>0</v>
      </c>
      <c r="Q84" s="452">
        <f>SUM('2-paragrafy'!T699)</f>
        <v>0</v>
      </c>
    </row>
    <row r="85" spans="1:17" s="129" customFormat="1" ht="15.75" customHeight="1">
      <c r="A85" s="59"/>
      <c r="B85" s="461" t="s">
        <v>479</v>
      </c>
      <c r="C85" s="467" t="s">
        <v>630</v>
      </c>
      <c r="D85" s="452">
        <f>SUM('2-paragrafy'!G702)</f>
        <v>44504</v>
      </c>
      <c r="E85" s="452">
        <f>SUM('2-paragrafy'!H702)</f>
        <v>44504</v>
      </c>
      <c r="F85" s="452">
        <f>SUM('2-paragrafy'!I702)</f>
        <v>39504</v>
      </c>
      <c r="G85" s="452">
        <f>SUM('2-paragrafy'!J702)</f>
        <v>0</v>
      </c>
      <c r="H85" s="452">
        <f>SUM('2-paragrafy'!K702)</f>
        <v>39504</v>
      </c>
      <c r="I85" s="452">
        <f>SUM('2-paragrafy'!L702)</f>
        <v>0</v>
      </c>
      <c r="J85" s="452">
        <f>SUM('2-paragrafy'!M702)</f>
        <v>5000</v>
      </c>
      <c r="K85" s="452">
        <f>SUM('2-paragrafy'!N702)</f>
        <v>0</v>
      </c>
      <c r="L85" s="452">
        <f>SUM('2-paragrafy'!O702)</f>
        <v>0</v>
      </c>
      <c r="M85" s="452">
        <f>SUM('2-paragrafy'!P702)</f>
        <v>0</v>
      </c>
      <c r="N85" s="452">
        <f>SUM('2-paragrafy'!Q702)</f>
        <v>0</v>
      </c>
      <c r="O85" s="452">
        <f>SUM('2-paragrafy'!R702)</f>
        <v>0</v>
      </c>
      <c r="P85" s="452">
        <f>SUM('2-paragrafy'!S702)</f>
        <v>0</v>
      </c>
      <c r="Q85" s="452">
        <f>SUM('2-paragrafy'!T702)</f>
        <v>0</v>
      </c>
    </row>
    <row r="86" spans="1:17" s="129" customFormat="1" ht="30.75" customHeight="1">
      <c r="A86" s="454" t="s">
        <v>157</v>
      </c>
      <c r="B86" s="455"/>
      <c r="C86" s="493" t="s">
        <v>158</v>
      </c>
      <c r="D86" s="451">
        <f aca="true" t="shared" si="14" ref="D86:Q86">SUM(D87:D87)</f>
        <v>518097</v>
      </c>
      <c r="E86" s="451">
        <f t="shared" si="14"/>
        <v>58097</v>
      </c>
      <c r="F86" s="451">
        <f t="shared" si="14"/>
        <v>58097</v>
      </c>
      <c r="G86" s="451">
        <f t="shared" si="14"/>
        <v>0</v>
      </c>
      <c r="H86" s="451">
        <f t="shared" si="14"/>
        <v>58097</v>
      </c>
      <c r="I86" s="451">
        <f t="shared" si="14"/>
        <v>0</v>
      </c>
      <c r="J86" s="451">
        <f t="shared" si="14"/>
        <v>0</v>
      </c>
      <c r="K86" s="451">
        <f t="shared" si="14"/>
        <v>0</v>
      </c>
      <c r="L86" s="451">
        <f t="shared" si="14"/>
        <v>0</v>
      </c>
      <c r="M86" s="451">
        <f t="shared" si="14"/>
        <v>0</v>
      </c>
      <c r="N86" s="451">
        <f t="shared" si="14"/>
        <v>460000</v>
      </c>
      <c r="O86" s="451">
        <f t="shared" si="14"/>
        <v>460000</v>
      </c>
      <c r="P86" s="451">
        <f t="shared" si="14"/>
        <v>0</v>
      </c>
      <c r="Q86" s="451">
        <f t="shared" si="14"/>
        <v>0</v>
      </c>
    </row>
    <row r="87" spans="1:17" s="129" customFormat="1" ht="60.75" customHeight="1">
      <c r="A87" s="59"/>
      <c r="B87" s="461" t="s">
        <v>160</v>
      </c>
      <c r="C87" s="494" t="s">
        <v>159</v>
      </c>
      <c r="D87" s="453">
        <f>SUM('2-paragrafy'!G706)</f>
        <v>518097</v>
      </c>
      <c r="E87" s="453">
        <f>SUM('2-paragrafy'!H706)</f>
        <v>58097</v>
      </c>
      <c r="F87" s="453">
        <f>SUM('2-paragrafy'!I706)</f>
        <v>58097</v>
      </c>
      <c r="G87" s="453">
        <f>SUM('2-paragrafy'!J706)</f>
        <v>0</v>
      </c>
      <c r="H87" s="453">
        <f>SUM('2-paragrafy'!K706)</f>
        <v>58097</v>
      </c>
      <c r="I87" s="453">
        <f>SUM('2-paragrafy'!L706)</f>
        <v>0</v>
      </c>
      <c r="J87" s="453">
        <f>SUM('2-paragrafy'!M706)</f>
        <v>0</v>
      </c>
      <c r="K87" s="453">
        <f>SUM('2-paragrafy'!N706)</f>
        <v>0</v>
      </c>
      <c r="L87" s="453">
        <f>SUM('2-paragrafy'!O706)</f>
        <v>0</v>
      </c>
      <c r="M87" s="453">
        <f>SUM('2-paragrafy'!P706)</f>
        <v>0</v>
      </c>
      <c r="N87" s="453">
        <f>SUM('2-paragrafy'!Q706)</f>
        <v>460000</v>
      </c>
      <c r="O87" s="453">
        <f>SUM('2-paragrafy'!R706)</f>
        <v>460000</v>
      </c>
      <c r="P87" s="453">
        <f>SUM('2-paragrafy'!S706)</f>
        <v>0</v>
      </c>
      <c r="Q87" s="453">
        <f>SUM('2-paragrafy'!T706)</f>
        <v>0</v>
      </c>
    </row>
    <row r="88" spans="1:17" s="345" customFormat="1" ht="37.5" customHeight="1">
      <c r="A88" s="454" t="s">
        <v>229</v>
      </c>
      <c r="B88" s="455"/>
      <c r="C88" s="462" t="s">
        <v>230</v>
      </c>
      <c r="D88" s="451">
        <f>SUM(D89:D90)</f>
        <v>42000</v>
      </c>
      <c r="E88" s="451">
        <f aca="true" t="shared" si="15" ref="E88:Q88">SUM(E89:E90)</f>
        <v>42000</v>
      </c>
      <c r="F88" s="451">
        <f t="shared" si="15"/>
        <v>20000</v>
      </c>
      <c r="G88" s="451">
        <f t="shared" si="15"/>
        <v>1500</v>
      </c>
      <c r="H88" s="451">
        <f t="shared" si="15"/>
        <v>18500</v>
      </c>
      <c r="I88" s="451">
        <f t="shared" si="15"/>
        <v>22000</v>
      </c>
      <c r="J88" s="451">
        <f t="shared" si="15"/>
        <v>0</v>
      </c>
      <c r="K88" s="451">
        <f t="shared" si="15"/>
        <v>0</v>
      </c>
      <c r="L88" s="451">
        <f t="shared" si="15"/>
        <v>0</v>
      </c>
      <c r="M88" s="451">
        <f t="shared" si="15"/>
        <v>0</v>
      </c>
      <c r="N88" s="451">
        <f t="shared" si="15"/>
        <v>0</v>
      </c>
      <c r="O88" s="451">
        <f t="shared" si="15"/>
        <v>0</v>
      </c>
      <c r="P88" s="451">
        <f t="shared" si="15"/>
        <v>0</v>
      </c>
      <c r="Q88" s="451">
        <f t="shared" si="15"/>
        <v>0</v>
      </c>
    </row>
    <row r="89" spans="1:17" s="129" customFormat="1" ht="36" customHeight="1">
      <c r="A89" s="59"/>
      <c r="B89" s="461" t="s">
        <v>480</v>
      </c>
      <c r="C89" s="464" t="s">
        <v>481</v>
      </c>
      <c r="D89" s="453">
        <f>SUM('2-paragrafy'!G712)</f>
        <v>20000</v>
      </c>
      <c r="E89" s="453">
        <f>SUM('2-paragrafy'!H712)</f>
        <v>20000</v>
      </c>
      <c r="F89" s="453">
        <f>SUM('2-paragrafy'!I712)</f>
        <v>20000</v>
      </c>
      <c r="G89" s="453">
        <f>SUM('2-paragrafy'!J712)</f>
        <v>1500</v>
      </c>
      <c r="H89" s="453">
        <f>SUM('2-paragrafy'!K712)</f>
        <v>18500</v>
      </c>
      <c r="I89" s="453">
        <f>SUM('2-paragrafy'!L712)</f>
        <v>0</v>
      </c>
      <c r="J89" s="453">
        <f>SUM('2-paragrafy'!M712)</f>
        <v>0</v>
      </c>
      <c r="K89" s="453">
        <f>SUM('2-paragrafy'!N712)</f>
        <v>0</v>
      </c>
      <c r="L89" s="453">
        <f>SUM('2-paragrafy'!O712)</f>
        <v>0</v>
      </c>
      <c r="M89" s="453">
        <f>SUM('2-paragrafy'!P712)</f>
        <v>0</v>
      </c>
      <c r="N89" s="453">
        <f>SUM('2-paragrafy'!Q712)</f>
        <v>0</v>
      </c>
      <c r="O89" s="453">
        <f>SUM('2-paragrafy'!R712)</f>
        <v>0</v>
      </c>
      <c r="P89" s="453">
        <f>SUM('2-paragrafy'!S712)</f>
        <v>0</v>
      </c>
      <c r="Q89" s="453">
        <f>SUM('2-paragrafy'!T712)</f>
        <v>0</v>
      </c>
    </row>
    <row r="90" spans="1:17" s="129" customFormat="1" ht="15.75" customHeight="1">
      <c r="A90" s="48"/>
      <c r="B90" s="461" t="s">
        <v>482</v>
      </c>
      <c r="C90" s="465" t="s">
        <v>246</v>
      </c>
      <c r="D90" s="453">
        <f>SUM('2-paragrafy'!G716)</f>
        <v>22000</v>
      </c>
      <c r="E90" s="453">
        <f>SUM('2-paragrafy'!H716)</f>
        <v>22000</v>
      </c>
      <c r="F90" s="453">
        <f>SUM('2-paragrafy'!I716)</f>
        <v>0</v>
      </c>
      <c r="G90" s="453">
        <f>SUM('2-paragrafy'!J716)</f>
        <v>0</v>
      </c>
      <c r="H90" s="453">
        <f>SUM('2-paragrafy'!K716)</f>
        <v>0</v>
      </c>
      <c r="I90" s="453">
        <f>SUM('2-paragrafy'!L716)</f>
        <v>22000</v>
      </c>
      <c r="J90" s="453">
        <f>SUM('2-paragrafy'!M716)</f>
        <v>0</v>
      </c>
      <c r="K90" s="453">
        <f>SUM('2-paragrafy'!N716)</f>
        <v>0</v>
      </c>
      <c r="L90" s="453">
        <f>SUM('2-paragrafy'!O716)</f>
        <v>0</v>
      </c>
      <c r="M90" s="453">
        <f>SUM('2-paragrafy'!P716)</f>
        <v>0</v>
      </c>
      <c r="N90" s="453">
        <f>SUM('2-paragrafy'!Q716)</f>
        <v>0</v>
      </c>
      <c r="O90" s="453">
        <f>SUM('2-paragrafy'!R716)</f>
        <v>0</v>
      </c>
      <c r="P90" s="453">
        <f>SUM('2-paragrafy'!S716)</f>
        <v>0</v>
      </c>
      <c r="Q90" s="453">
        <f>SUM('2-paragrafy'!T716)</f>
        <v>0</v>
      </c>
    </row>
    <row r="91" spans="1:17" s="345" customFormat="1" ht="27.75" customHeight="1">
      <c r="A91" s="57" t="s">
        <v>231</v>
      </c>
      <c r="B91" s="455"/>
      <c r="C91" s="364" t="s">
        <v>232</v>
      </c>
      <c r="D91" s="451">
        <f>D92</f>
        <v>30000</v>
      </c>
      <c r="E91" s="451">
        <f aca="true" t="shared" si="16" ref="E91:Q91">E92</f>
        <v>30000</v>
      </c>
      <c r="F91" s="451">
        <f t="shared" si="16"/>
        <v>30000</v>
      </c>
      <c r="G91" s="451">
        <f t="shared" si="16"/>
        <v>7000</v>
      </c>
      <c r="H91" s="451">
        <f t="shared" si="16"/>
        <v>23000</v>
      </c>
      <c r="I91" s="451">
        <f t="shared" si="16"/>
        <v>0</v>
      </c>
      <c r="J91" s="451">
        <f t="shared" si="16"/>
        <v>0</v>
      </c>
      <c r="K91" s="451">
        <f t="shared" si="16"/>
        <v>0</v>
      </c>
      <c r="L91" s="451">
        <f t="shared" si="16"/>
        <v>0</v>
      </c>
      <c r="M91" s="451">
        <f t="shared" si="16"/>
        <v>0</v>
      </c>
      <c r="N91" s="451">
        <f t="shared" si="16"/>
        <v>0</v>
      </c>
      <c r="O91" s="451">
        <f t="shared" si="16"/>
        <v>0</v>
      </c>
      <c r="P91" s="451">
        <f t="shared" si="16"/>
        <v>0</v>
      </c>
      <c r="Q91" s="451">
        <f t="shared" si="16"/>
        <v>0</v>
      </c>
    </row>
    <row r="92" spans="1:17" s="129" customFormat="1" ht="30">
      <c r="A92" s="447"/>
      <c r="B92" s="461" t="s">
        <v>483</v>
      </c>
      <c r="C92" s="467" t="s">
        <v>654</v>
      </c>
      <c r="D92" s="450">
        <f>SUM('2-paragrafy'!G719)</f>
        <v>30000</v>
      </c>
      <c r="E92" s="450">
        <f>SUM('2-paragrafy'!H719)</f>
        <v>30000</v>
      </c>
      <c r="F92" s="450">
        <f>SUM('2-paragrafy'!I719)</f>
        <v>30000</v>
      </c>
      <c r="G92" s="450">
        <f>SUM('2-paragrafy'!J719)</f>
        <v>7000</v>
      </c>
      <c r="H92" s="450">
        <f>SUM('2-paragrafy'!K719)</f>
        <v>23000</v>
      </c>
      <c r="I92" s="450">
        <f>SUM('2-paragrafy'!L719)</f>
        <v>0</v>
      </c>
      <c r="J92" s="450">
        <f>SUM('2-paragrafy'!M719)</f>
        <v>0</v>
      </c>
      <c r="K92" s="450">
        <f>SUM('2-paragrafy'!N719)</f>
        <v>0</v>
      </c>
      <c r="L92" s="450">
        <f>SUM('2-paragrafy'!O719)</f>
        <v>0</v>
      </c>
      <c r="M92" s="450">
        <f>SUM('2-paragrafy'!P719)</f>
        <v>0</v>
      </c>
      <c r="N92" s="450">
        <f>SUM('2-paragrafy'!Q719)</f>
        <v>0</v>
      </c>
      <c r="O92" s="450">
        <f>SUM('2-paragrafy'!R719)</f>
        <v>0</v>
      </c>
      <c r="P92" s="450">
        <f>SUM('2-paragrafy'!S719)</f>
        <v>0</v>
      </c>
      <c r="Q92" s="450">
        <f>SUM('2-paragrafy'!T719)</f>
        <v>0</v>
      </c>
    </row>
    <row r="93" spans="1:17" s="348" customFormat="1" ht="44.25" customHeight="1">
      <c r="A93" s="513"/>
      <c r="B93" s="514"/>
      <c r="C93" s="515" t="s">
        <v>316</v>
      </c>
      <c r="D93" s="516">
        <f>D16+D18+D21+D23+D25+D27+D31+D38+D43+D46+D48+D61+D64+D74+D79+D88+D91+D86</f>
        <v>105808635</v>
      </c>
      <c r="E93" s="516">
        <f aca="true" t="shared" si="17" ref="E93:Q93">E16+E18+E21+E23+E25+E27+E31+E38+E43+E46+E48+E61+E64+E74+E79+E88+E91+E86</f>
        <v>76259711</v>
      </c>
      <c r="F93" s="516">
        <f t="shared" si="17"/>
        <v>67934544</v>
      </c>
      <c r="G93" s="516">
        <f t="shared" si="17"/>
        <v>53363326</v>
      </c>
      <c r="H93" s="516">
        <f t="shared" si="17"/>
        <v>14571218</v>
      </c>
      <c r="I93" s="516">
        <f t="shared" si="17"/>
        <v>3431273</v>
      </c>
      <c r="J93" s="516">
        <f t="shared" si="17"/>
        <v>2339023</v>
      </c>
      <c r="K93" s="516">
        <f t="shared" si="17"/>
        <v>887046</v>
      </c>
      <c r="L93" s="516">
        <f t="shared" si="17"/>
        <v>1380870</v>
      </c>
      <c r="M93" s="516">
        <f t="shared" si="17"/>
        <v>286955</v>
      </c>
      <c r="N93" s="516">
        <f t="shared" si="17"/>
        <v>29548924</v>
      </c>
      <c r="O93" s="516">
        <f t="shared" si="17"/>
        <v>29548924</v>
      </c>
      <c r="P93" s="516">
        <f t="shared" si="17"/>
        <v>12732944</v>
      </c>
      <c r="Q93" s="516">
        <f t="shared" si="17"/>
        <v>0</v>
      </c>
    </row>
    <row r="94" spans="4:11" ht="15.75">
      <c r="D94" s="349"/>
      <c r="E94" s="349"/>
      <c r="F94" s="349"/>
      <c r="G94" s="349"/>
      <c r="H94" s="349"/>
      <c r="I94" s="349"/>
      <c r="J94" s="349"/>
      <c r="K94" s="349"/>
    </row>
    <row r="95" spans="4:11" ht="15.75">
      <c r="D95" s="349"/>
      <c r="E95" s="349"/>
      <c r="F95" s="349"/>
      <c r="G95" s="349"/>
      <c r="H95" s="349"/>
      <c r="I95" s="349"/>
      <c r="J95" s="349"/>
      <c r="K95" s="349"/>
    </row>
  </sheetData>
  <sheetProtection/>
  <mergeCells count="23">
    <mergeCell ref="D9:D14"/>
    <mergeCell ref="F12:F14"/>
    <mergeCell ref="G12:H13"/>
    <mergeCell ref="I2:K2"/>
    <mergeCell ref="Q11:Q14"/>
    <mergeCell ref="O11:O14"/>
    <mergeCell ref="P11:P12"/>
    <mergeCell ref="N2:P2"/>
    <mergeCell ref="A6:O6"/>
    <mergeCell ref="A9:A14"/>
    <mergeCell ref="F10:M11"/>
    <mergeCell ref="N10:N14"/>
    <mergeCell ref="O10:Q10"/>
    <mergeCell ref="M12:M14"/>
    <mergeCell ref="I12:I14"/>
    <mergeCell ref="J12:J14"/>
    <mergeCell ref="B9:B14"/>
    <mergeCell ref="E9:Q9"/>
    <mergeCell ref="E10:E14"/>
    <mergeCell ref="P13:P14"/>
    <mergeCell ref="C9:C14"/>
    <mergeCell ref="K12:K14"/>
    <mergeCell ref="L12:L14"/>
  </mergeCells>
  <printOptions horizontalCentered="1"/>
  <pageMargins left="0.3937007874015748" right="0.1968503937007874" top="0.5905511811023623" bottom="0.7874015748031497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45"/>
  <sheetViews>
    <sheetView zoomScaleSheetLayoutView="75" zoomScalePageLayoutView="0" workbookViewId="0" topLeftCell="A25">
      <selection activeCell="O2" sqref="O2:Q4"/>
    </sheetView>
  </sheetViews>
  <sheetFormatPr defaultColWidth="9.00390625" defaultRowHeight="12.75" outlineLevelCol="1"/>
  <cols>
    <col min="1" max="1" width="4.375" style="124" customWidth="1"/>
    <col min="2" max="2" width="6.25390625" style="34" customWidth="1"/>
    <col min="3" max="3" width="25.00390625" style="15" customWidth="1"/>
    <col min="4" max="4" width="11.00390625" style="15" customWidth="1" outlineLevel="1"/>
    <col min="5" max="5" width="10.875" style="15" customWidth="1" outlineLevel="1"/>
    <col min="6" max="6" width="11.625" style="15" customWidth="1"/>
    <col min="7" max="7" width="12.75390625" style="15" customWidth="1"/>
    <col min="8" max="8" width="11.375" style="15" customWidth="1"/>
    <col min="9" max="9" width="11.625" style="15" customWidth="1"/>
    <col min="10" max="10" width="11.125" style="15" customWidth="1"/>
    <col min="11" max="11" width="10.25390625" style="15" customWidth="1"/>
    <col min="12" max="12" width="10.125" style="15" customWidth="1"/>
    <col min="13" max="13" width="9.25390625" style="15" customWidth="1"/>
    <col min="14" max="15" width="10.25390625" style="15" customWidth="1"/>
    <col min="16" max="16" width="10.375" style="15" customWidth="1"/>
    <col min="17" max="17" width="9.875" style="15" customWidth="1"/>
    <col min="18" max="16384" width="9.125" style="15" customWidth="1"/>
  </cols>
  <sheetData>
    <row r="1" spans="1:16" s="294" customFormat="1" ht="12" customHeight="1">
      <c r="A1" s="300"/>
      <c r="B1" s="295"/>
      <c r="L1" s="289"/>
      <c r="M1" s="290"/>
      <c r="O1" s="289" t="s">
        <v>233</v>
      </c>
      <c r="P1" s="290"/>
    </row>
    <row r="2" spans="1:17" s="294" customFormat="1" ht="12" customHeight="1">
      <c r="A2" s="300"/>
      <c r="B2" s="295"/>
      <c r="L2" s="286"/>
      <c r="M2" s="286"/>
      <c r="O2" s="572" t="s">
        <v>791</v>
      </c>
      <c r="P2" s="572"/>
      <c r="Q2" s="572"/>
    </row>
    <row r="3" spans="1:17" s="294" customFormat="1" ht="12" customHeight="1">
      <c r="A3" s="300"/>
      <c r="B3" s="295"/>
      <c r="E3" s="293"/>
      <c r="F3" s="293"/>
      <c r="G3" s="293"/>
      <c r="H3" s="293"/>
      <c r="I3" s="293"/>
      <c r="L3" s="286"/>
      <c r="M3" s="286"/>
      <c r="O3" s="560" t="s">
        <v>419</v>
      </c>
      <c r="P3" s="560"/>
      <c r="Q3" s="560"/>
    </row>
    <row r="4" spans="1:17" s="294" customFormat="1" ht="12" customHeight="1">
      <c r="A4" s="300"/>
      <c r="B4" s="295"/>
      <c r="L4" s="287"/>
      <c r="M4" s="287"/>
      <c r="O4" s="527" t="s">
        <v>793</v>
      </c>
      <c r="P4" s="527"/>
      <c r="Q4" s="527"/>
    </row>
    <row r="5" spans="1:15" ht="15.75" customHeight="1">
      <c r="A5" s="126"/>
      <c r="B5" s="603" t="s">
        <v>656</v>
      </c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</row>
    <row r="6" spans="1:13" ht="15.75" customHeight="1">
      <c r="A6" s="126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127"/>
    </row>
    <row r="7" ht="11.25" customHeight="1"/>
    <row r="8" spans="13:17" ht="11.25" customHeight="1">
      <c r="M8" s="55"/>
      <c r="Q8" s="55" t="s">
        <v>331</v>
      </c>
    </row>
    <row r="9" spans="1:17" ht="11.25" customHeight="1">
      <c r="A9" s="596" t="s">
        <v>320</v>
      </c>
      <c r="B9" s="599" t="s">
        <v>321</v>
      </c>
      <c r="C9" s="599" t="s">
        <v>438</v>
      </c>
      <c r="D9" s="596" t="s">
        <v>772</v>
      </c>
      <c r="E9" s="600" t="s">
        <v>773</v>
      </c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2"/>
    </row>
    <row r="10" spans="1:17" ht="11.25" customHeight="1">
      <c r="A10" s="597"/>
      <c r="B10" s="599"/>
      <c r="C10" s="599"/>
      <c r="D10" s="597"/>
      <c r="E10" s="596" t="s">
        <v>774</v>
      </c>
      <c r="F10" s="604" t="s">
        <v>342</v>
      </c>
      <c r="G10" s="608"/>
      <c r="H10" s="608"/>
      <c r="I10" s="608"/>
      <c r="J10" s="608"/>
      <c r="K10" s="608"/>
      <c r="L10" s="608"/>
      <c r="M10" s="605"/>
      <c r="N10" s="596" t="s">
        <v>775</v>
      </c>
      <c r="O10" s="600" t="s">
        <v>342</v>
      </c>
      <c r="P10" s="601"/>
      <c r="Q10" s="602"/>
    </row>
    <row r="11" spans="1:17" ht="11.25" customHeight="1">
      <c r="A11" s="597"/>
      <c r="B11" s="599"/>
      <c r="C11" s="599"/>
      <c r="D11" s="597"/>
      <c r="E11" s="597"/>
      <c r="F11" s="606"/>
      <c r="G11" s="609"/>
      <c r="H11" s="609"/>
      <c r="I11" s="609"/>
      <c r="J11" s="609"/>
      <c r="K11" s="609"/>
      <c r="L11" s="609"/>
      <c r="M11" s="607"/>
      <c r="N11" s="597"/>
      <c r="O11" s="596" t="s">
        <v>776</v>
      </c>
      <c r="P11" s="596" t="s">
        <v>324</v>
      </c>
      <c r="Q11" s="610" t="s">
        <v>777</v>
      </c>
    </row>
    <row r="12" spans="1:17" ht="11.25" customHeight="1">
      <c r="A12" s="597"/>
      <c r="B12" s="599"/>
      <c r="C12" s="599"/>
      <c r="D12" s="597"/>
      <c r="E12" s="597"/>
      <c r="F12" s="596" t="s">
        <v>778</v>
      </c>
      <c r="G12" s="604" t="s">
        <v>342</v>
      </c>
      <c r="H12" s="605"/>
      <c r="I12" s="596" t="s">
        <v>779</v>
      </c>
      <c r="J12" s="596" t="s">
        <v>130</v>
      </c>
      <c r="K12" s="596" t="s">
        <v>131</v>
      </c>
      <c r="L12" s="596" t="s">
        <v>780</v>
      </c>
      <c r="M12" s="596" t="s">
        <v>781</v>
      </c>
      <c r="N12" s="597"/>
      <c r="O12" s="597"/>
      <c r="P12" s="598"/>
      <c r="Q12" s="611"/>
    </row>
    <row r="13" spans="1:17" ht="11.25" customHeight="1">
      <c r="A13" s="597"/>
      <c r="B13" s="599"/>
      <c r="C13" s="599"/>
      <c r="D13" s="597"/>
      <c r="E13" s="597"/>
      <c r="F13" s="597"/>
      <c r="G13" s="606"/>
      <c r="H13" s="607"/>
      <c r="I13" s="597"/>
      <c r="J13" s="597"/>
      <c r="K13" s="597"/>
      <c r="L13" s="597"/>
      <c r="M13" s="597"/>
      <c r="N13" s="597"/>
      <c r="O13" s="597"/>
      <c r="P13" s="596" t="s">
        <v>782</v>
      </c>
      <c r="Q13" s="611"/>
    </row>
    <row r="14" spans="1:17" ht="81.75" customHeight="1">
      <c r="A14" s="598"/>
      <c r="B14" s="599"/>
      <c r="C14" s="599"/>
      <c r="D14" s="598"/>
      <c r="E14" s="598"/>
      <c r="F14" s="598"/>
      <c r="G14" s="553" t="s">
        <v>783</v>
      </c>
      <c r="H14" s="553" t="s">
        <v>0</v>
      </c>
      <c r="I14" s="598"/>
      <c r="J14" s="598"/>
      <c r="K14" s="598"/>
      <c r="L14" s="598"/>
      <c r="M14" s="598"/>
      <c r="N14" s="598"/>
      <c r="O14" s="598"/>
      <c r="P14" s="598"/>
      <c r="Q14" s="612"/>
    </row>
    <row r="15" spans="1:17" ht="11.25" customHeight="1">
      <c r="A15" s="554" t="s">
        <v>543</v>
      </c>
      <c r="B15" s="554" t="s">
        <v>234</v>
      </c>
      <c r="C15" s="554" t="s">
        <v>206</v>
      </c>
      <c r="D15" s="554" t="s">
        <v>544</v>
      </c>
      <c r="E15" s="554" t="s">
        <v>545</v>
      </c>
      <c r="F15" s="554" t="s">
        <v>547</v>
      </c>
      <c r="G15" s="554" t="s">
        <v>548</v>
      </c>
      <c r="H15" s="554" t="s">
        <v>549</v>
      </c>
      <c r="I15" s="554" t="s">
        <v>207</v>
      </c>
      <c r="J15" s="554" t="s">
        <v>550</v>
      </c>
      <c r="K15" s="554" t="s">
        <v>208</v>
      </c>
      <c r="L15" s="554" t="s">
        <v>551</v>
      </c>
      <c r="M15" s="554" t="s">
        <v>552</v>
      </c>
      <c r="N15" s="554" t="s">
        <v>553</v>
      </c>
      <c r="O15" s="554" t="s">
        <v>209</v>
      </c>
      <c r="P15" s="554" t="s">
        <v>210</v>
      </c>
      <c r="Q15" s="554" t="s">
        <v>1</v>
      </c>
    </row>
    <row r="16" spans="1:17" s="128" customFormat="1" ht="15.75" customHeight="1">
      <c r="A16" s="473">
        <v>1</v>
      </c>
      <c r="B16" s="474" t="s">
        <v>420</v>
      </c>
      <c r="C16" s="475" t="s">
        <v>421</v>
      </c>
      <c r="D16" s="469">
        <f>2!D16</f>
        <v>5000</v>
      </c>
      <c r="E16" s="469">
        <f>2!E16</f>
        <v>5000</v>
      </c>
      <c r="F16" s="469">
        <f>2!F16</f>
        <v>5000</v>
      </c>
      <c r="G16" s="469">
        <f>2!G16</f>
        <v>0</v>
      </c>
      <c r="H16" s="469">
        <f>2!H16</f>
        <v>5000</v>
      </c>
      <c r="I16" s="469">
        <f>2!I16</f>
        <v>0</v>
      </c>
      <c r="J16" s="469">
        <f>2!J16</f>
        <v>0</v>
      </c>
      <c r="K16" s="469">
        <f>2!K16</f>
        <v>0</v>
      </c>
      <c r="L16" s="469">
        <f>2!L16</f>
        <v>0</v>
      </c>
      <c r="M16" s="469">
        <f>2!M16</f>
        <v>0</v>
      </c>
      <c r="N16" s="469">
        <f>2!N16</f>
        <v>0</v>
      </c>
      <c r="O16" s="469">
        <f>2!O16</f>
        <v>0</v>
      </c>
      <c r="P16" s="469">
        <f>2!P16</f>
        <v>0</v>
      </c>
      <c r="Q16" s="469">
        <f>2!Q16</f>
        <v>0</v>
      </c>
    </row>
    <row r="17" spans="1:51" s="130" customFormat="1" ht="15.75" customHeight="1">
      <c r="A17" s="476">
        <f>+A16+1</f>
        <v>2</v>
      </c>
      <c r="B17" s="477" t="s">
        <v>426</v>
      </c>
      <c r="C17" s="478" t="s">
        <v>427</v>
      </c>
      <c r="D17" s="469">
        <f>2!D18</f>
        <v>61964</v>
      </c>
      <c r="E17" s="469">
        <f>2!E18</f>
        <v>61964</v>
      </c>
      <c r="F17" s="469">
        <f>2!F18</f>
        <v>60864</v>
      </c>
      <c r="G17" s="469">
        <f>2!G18</f>
        <v>59854</v>
      </c>
      <c r="H17" s="469">
        <f>2!H18</f>
        <v>1010</v>
      </c>
      <c r="I17" s="469">
        <f>2!I18</f>
        <v>0</v>
      </c>
      <c r="J17" s="469">
        <f>2!J18</f>
        <v>1100</v>
      </c>
      <c r="K17" s="469">
        <f>2!K18</f>
        <v>0</v>
      </c>
      <c r="L17" s="469">
        <f>2!L18</f>
        <v>0</v>
      </c>
      <c r="M17" s="469">
        <f>2!M18</f>
        <v>0</v>
      </c>
      <c r="N17" s="469">
        <f>2!N18</f>
        <v>0</v>
      </c>
      <c r="O17" s="469">
        <f>2!O18</f>
        <v>0</v>
      </c>
      <c r="P17" s="469">
        <f>2!P18</f>
        <v>0</v>
      </c>
      <c r="Q17" s="469">
        <f>2!Q18</f>
        <v>0</v>
      </c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</row>
    <row r="18" spans="1:51" s="130" customFormat="1" ht="15.75" customHeight="1">
      <c r="A18" s="476">
        <f aca="true" t="shared" si="0" ref="A18:A33">+A17+1</f>
        <v>3</v>
      </c>
      <c r="B18" s="477" t="s">
        <v>430</v>
      </c>
      <c r="C18" s="478" t="s">
        <v>431</v>
      </c>
      <c r="D18" s="469">
        <f>2!D21</f>
        <v>20535086</v>
      </c>
      <c r="E18" s="469">
        <f>2!E21</f>
        <v>5670086</v>
      </c>
      <c r="F18" s="469">
        <f>2!F21</f>
        <v>5585086</v>
      </c>
      <c r="G18" s="469">
        <f>2!G21</f>
        <v>848724</v>
      </c>
      <c r="H18" s="469">
        <f>2!H21</f>
        <v>4736362</v>
      </c>
      <c r="I18" s="469">
        <f>2!I21</f>
        <v>80000</v>
      </c>
      <c r="J18" s="469">
        <f>2!J21</f>
        <v>5000</v>
      </c>
      <c r="K18" s="469">
        <f>2!K21</f>
        <v>0</v>
      </c>
      <c r="L18" s="469">
        <f>2!L21</f>
        <v>0</v>
      </c>
      <c r="M18" s="469">
        <f>2!M21</f>
        <v>0</v>
      </c>
      <c r="N18" s="469">
        <f>2!N21</f>
        <v>14865000</v>
      </c>
      <c r="O18" s="469">
        <f>2!O21</f>
        <v>14865000</v>
      </c>
      <c r="P18" s="469">
        <f>2!P21</f>
        <v>1500000</v>
      </c>
      <c r="Q18" s="469">
        <f>2!Q21</f>
        <v>0</v>
      </c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</row>
    <row r="19" spans="1:51" s="130" customFormat="1" ht="15.75" customHeight="1">
      <c r="A19" s="476">
        <f t="shared" si="0"/>
        <v>4</v>
      </c>
      <c r="B19" s="477" t="s">
        <v>442</v>
      </c>
      <c r="C19" s="478" t="s">
        <v>443</v>
      </c>
      <c r="D19" s="469">
        <f>2!D23</f>
        <v>120000</v>
      </c>
      <c r="E19" s="469">
        <f>2!E23</f>
        <v>120000</v>
      </c>
      <c r="F19" s="469">
        <f>2!F23</f>
        <v>120000</v>
      </c>
      <c r="G19" s="469">
        <f>2!G23</f>
        <v>4000</v>
      </c>
      <c r="H19" s="469">
        <f>2!H23</f>
        <v>116000</v>
      </c>
      <c r="I19" s="469">
        <f>2!I23</f>
        <v>0</v>
      </c>
      <c r="J19" s="469">
        <f>2!J23</f>
        <v>0</v>
      </c>
      <c r="K19" s="469">
        <f>2!K23</f>
        <v>0</v>
      </c>
      <c r="L19" s="469">
        <f>2!L23</f>
        <v>0</v>
      </c>
      <c r="M19" s="469">
        <f>2!M23</f>
        <v>0</v>
      </c>
      <c r="N19" s="469">
        <f>2!N23</f>
        <v>0</v>
      </c>
      <c r="O19" s="469">
        <f>2!O23</f>
        <v>0</v>
      </c>
      <c r="P19" s="469">
        <f>2!P23</f>
        <v>0</v>
      </c>
      <c r="Q19" s="469">
        <f>2!Q23</f>
        <v>0</v>
      </c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</row>
    <row r="20" spans="1:51" s="130" customFormat="1" ht="15.75" customHeight="1">
      <c r="A20" s="476">
        <f t="shared" si="0"/>
        <v>5</v>
      </c>
      <c r="B20" s="477" t="s">
        <v>488</v>
      </c>
      <c r="C20" s="479" t="s">
        <v>213</v>
      </c>
      <c r="D20" s="469">
        <f>2!D25</f>
        <v>3374570</v>
      </c>
      <c r="E20" s="469">
        <f>2!E25</f>
        <v>457903</v>
      </c>
      <c r="F20" s="469">
        <f>2!F25</f>
        <v>457903</v>
      </c>
      <c r="G20" s="469">
        <f>2!G25</f>
        <v>15000</v>
      </c>
      <c r="H20" s="469">
        <f>2!H25</f>
        <v>442903</v>
      </c>
      <c r="I20" s="469">
        <f>2!I25</f>
        <v>0</v>
      </c>
      <c r="J20" s="469">
        <f>2!J25</f>
        <v>0</v>
      </c>
      <c r="K20" s="469">
        <f>2!K25</f>
        <v>0</v>
      </c>
      <c r="L20" s="469">
        <f>2!L25</f>
        <v>0</v>
      </c>
      <c r="M20" s="469">
        <f>2!M25</f>
        <v>0</v>
      </c>
      <c r="N20" s="469">
        <f>2!N25</f>
        <v>2916667</v>
      </c>
      <c r="O20" s="469">
        <f>2!O25</f>
        <v>2916667</v>
      </c>
      <c r="P20" s="469">
        <f>2!P25</f>
        <v>2666667</v>
      </c>
      <c r="Q20" s="469">
        <f>2!Q25</f>
        <v>0</v>
      </c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</row>
    <row r="21" spans="1:51" s="130" customFormat="1" ht="15.75" customHeight="1">
      <c r="A21" s="476">
        <f t="shared" si="0"/>
        <v>6</v>
      </c>
      <c r="B21" s="477" t="s">
        <v>498</v>
      </c>
      <c r="C21" s="479" t="s">
        <v>499</v>
      </c>
      <c r="D21" s="469">
        <f>2!D27</f>
        <v>458000</v>
      </c>
      <c r="E21" s="469">
        <f>2!E27</f>
        <v>452000</v>
      </c>
      <c r="F21" s="469">
        <f>2!F27</f>
        <v>451250</v>
      </c>
      <c r="G21" s="469">
        <f>2!G27</f>
        <v>263300</v>
      </c>
      <c r="H21" s="469">
        <f>2!H27</f>
        <v>187950</v>
      </c>
      <c r="I21" s="469">
        <f>2!I27</f>
        <v>0</v>
      </c>
      <c r="J21" s="469">
        <f>2!J27</f>
        <v>750</v>
      </c>
      <c r="K21" s="469">
        <f>2!K27</f>
        <v>0</v>
      </c>
      <c r="L21" s="469">
        <f>2!L27</f>
        <v>0</v>
      </c>
      <c r="M21" s="469">
        <f>2!M27</f>
        <v>0</v>
      </c>
      <c r="N21" s="469">
        <f>2!N27</f>
        <v>6000</v>
      </c>
      <c r="O21" s="469">
        <f>2!O27</f>
        <v>6000</v>
      </c>
      <c r="P21" s="469">
        <f>2!P27</f>
        <v>0</v>
      </c>
      <c r="Q21" s="469">
        <f>2!Q27</f>
        <v>0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</row>
    <row r="22" spans="1:51" s="130" customFormat="1" ht="15.75" customHeight="1">
      <c r="A22" s="476">
        <f t="shared" si="0"/>
        <v>7</v>
      </c>
      <c r="B22" s="477" t="s">
        <v>505</v>
      </c>
      <c r="C22" s="479" t="s">
        <v>506</v>
      </c>
      <c r="D22" s="469">
        <f>2!D31</f>
        <v>10082096</v>
      </c>
      <c r="E22" s="469">
        <f>2!E31</f>
        <v>8540909</v>
      </c>
      <c r="F22" s="469">
        <f>2!F31</f>
        <v>8139833</v>
      </c>
      <c r="G22" s="469">
        <f>2!G31</f>
        <v>6263531</v>
      </c>
      <c r="H22" s="469">
        <f>2!H31</f>
        <v>1876302</v>
      </c>
      <c r="I22" s="469">
        <f>2!I31</f>
        <v>125000</v>
      </c>
      <c r="J22" s="469">
        <f>2!J31</f>
        <v>276076</v>
      </c>
      <c r="K22" s="469">
        <f>2!K31</f>
        <v>0</v>
      </c>
      <c r="L22" s="469">
        <f>2!L31</f>
        <v>0</v>
      </c>
      <c r="M22" s="469">
        <f>2!M31</f>
        <v>0</v>
      </c>
      <c r="N22" s="469">
        <f>2!N31</f>
        <v>1541187</v>
      </c>
      <c r="O22" s="469">
        <f>2!O31</f>
        <v>1541187</v>
      </c>
      <c r="P22" s="469">
        <f>2!P31</f>
        <v>290207</v>
      </c>
      <c r="Q22" s="469">
        <f>2!Q31</f>
        <v>0</v>
      </c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</row>
    <row r="23" spans="1:51" s="130" customFormat="1" ht="30">
      <c r="A23" s="476">
        <f t="shared" si="0"/>
        <v>8</v>
      </c>
      <c r="B23" s="477" t="s">
        <v>519</v>
      </c>
      <c r="C23" s="479" t="s">
        <v>520</v>
      </c>
      <c r="D23" s="469">
        <f>2!D38</f>
        <v>6875537</v>
      </c>
      <c r="E23" s="469">
        <f>2!E38</f>
        <v>5641537</v>
      </c>
      <c r="F23" s="469">
        <f>2!F38</f>
        <v>5302537</v>
      </c>
      <c r="G23" s="469">
        <f>2!G38</f>
        <v>4606184</v>
      </c>
      <c r="H23" s="469">
        <f>2!H38</f>
        <v>696353</v>
      </c>
      <c r="I23" s="469">
        <f>2!I38</f>
        <v>0</v>
      </c>
      <c r="J23" s="469">
        <f>2!J38</f>
        <v>339000</v>
      </c>
      <c r="K23" s="469">
        <f>2!K38</f>
        <v>0</v>
      </c>
      <c r="L23" s="469">
        <f>2!L38</f>
        <v>0</v>
      </c>
      <c r="M23" s="469">
        <f>2!M38</f>
        <v>0</v>
      </c>
      <c r="N23" s="469">
        <f>2!N38</f>
        <v>1234000</v>
      </c>
      <c r="O23" s="469">
        <f>2!O38</f>
        <v>1234000</v>
      </c>
      <c r="P23" s="469">
        <f>2!P38</f>
        <v>0</v>
      </c>
      <c r="Q23" s="469">
        <f>2!Q38</f>
        <v>0</v>
      </c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</row>
    <row r="24" spans="1:51" s="130" customFormat="1" ht="15.75" customHeight="1">
      <c r="A24" s="476">
        <f t="shared" si="0"/>
        <v>9</v>
      </c>
      <c r="B24" s="477" t="s">
        <v>227</v>
      </c>
      <c r="C24" s="479" t="s">
        <v>228</v>
      </c>
      <c r="D24" s="469">
        <f>2!D43</f>
        <v>1667825</v>
      </c>
      <c r="E24" s="469">
        <f>2!E43</f>
        <v>1667825</v>
      </c>
      <c r="F24" s="469">
        <f>2!F43</f>
        <v>0</v>
      </c>
      <c r="G24" s="469">
        <f>2!G43</f>
        <v>0</v>
      </c>
      <c r="H24" s="469">
        <f>2!H43</f>
        <v>0</v>
      </c>
      <c r="I24" s="469">
        <f>2!I43</f>
        <v>0</v>
      </c>
      <c r="J24" s="469">
        <f>2!J43</f>
        <v>0</v>
      </c>
      <c r="K24" s="469">
        <f>2!K43</f>
        <v>0</v>
      </c>
      <c r="L24" s="469">
        <f>2!L43</f>
        <v>1380870</v>
      </c>
      <c r="M24" s="469">
        <f>2!M43</f>
        <v>286955</v>
      </c>
      <c r="N24" s="469">
        <f>2!N43</f>
        <v>0</v>
      </c>
      <c r="O24" s="469">
        <f>2!O43</f>
        <v>0</v>
      </c>
      <c r="P24" s="469">
        <f>2!P43</f>
        <v>0</v>
      </c>
      <c r="Q24" s="469">
        <f>2!Q43</f>
        <v>0</v>
      </c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</row>
    <row r="25" spans="1:51" s="130" customFormat="1" ht="15.75" customHeight="1">
      <c r="A25" s="476">
        <f t="shared" si="0"/>
        <v>10</v>
      </c>
      <c r="B25" s="477" t="s">
        <v>531</v>
      </c>
      <c r="C25" s="478" t="s">
        <v>532</v>
      </c>
      <c r="D25" s="469">
        <f>2!D46</f>
        <v>300000</v>
      </c>
      <c r="E25" s="469">
        <f>2!E46</f>
        <v>300000</v>
      </c>
      <c r="F25" s="469">
        <f>2!F46</f>
        <v>300000</v>
      </c>
      <c r="G25" s="469">
        <f>2!G46</f>
        <v>0</v>
      </c>
      <c r="H25" s="469">
        <f>2!H46</f>
        <v>300000</v>
      </c>
      <c r="I25" s="469">
        <f>2!I46</f>
        <v>0</v>
      </c>
      <c r="J25" s="469">
        <f>2!J46</f>
        <v>0</v>
      </c>
      <c r="K25" s="469">
        <f>2!K46</f>
        <v>0</v>
      </c>
      <c r="L25" s="469">
        <f>2!L46</f>
        <v>0</v>
      </c>
      <c r="M25" s="469">
        <f>2!M46</f>
        <v>0</v>
      </c>
      <c r="N25" s="469">
        <f>2!N46</f>
        <v>0</v>
      </c>
      <c r="O25" s="469">
        <f>2!O46</f>
        <v>0</v>
      </c>
      <c r="P25" s="469">
        <f>2!P46</f>
        <v>0</v>
      </c>
      <c r="Q25" s="469">
        <f>2!Q46</f>
        <v>0</v>
      </c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</row>
    <row r="26" spans="1:51" s="130" customFormat="1" ht="15.75" customHeight="1">
      <c r="A26" s="476">
        <f t="shared" si="0"/>
        <v>11</v>
      </c>
      <c r="B26" s="477" t="s">
        <v>561</v>
      </c>
      <c r="C26" s="478" t="s">
        <v>562</v>
      </c>
      <c r="D26" s="469">
        <f>2!D48</f>
        <v>39139859</v>
      </c>
      <c r="E26" s="469">
        <f>2!E48</f>
        <v>30863789</v>
      </c>
      <c r="F26" s="469">
        <f>2!F48</f>
        <v>28868277</v>
      </c>
      <c r="G26" s="469">
        <f>2!G48</f>
        <v>24533299</v>
      </c>
      <c r="H26" s="469">
        <f>2!H48</f>
        <v>4334978</v>
      </c>
      <c r="I26" s="469">
        <f>2!I48</f>
        <v>1670000</v>
      </c>
      <c r="J26" s="469">
        <f>2!J48</f>
        <v>45902</v>
      </c>
      <c r="K26" s="469">
        <f>2!K48</f>
        <v>279610</v>
      </c>
      <c r="L26" s="469">
        <f>2!L48</f>
        <v>0</v>
      </c>
      <c r="M26" s="469">
        <f>2!M48</f>
        <v>0</v>
      </c>
      <c r="N26" s="469">
        <f>2!N48</f>
        <v>8276070</v>
      </c>
      <c r="O26" s="469">
        <f>2!O48</f>
        <v>8276070</v>
      </c>
      <c r="P26" s="469">
        <f>2!P48</f>
        <v>8276070</v>
      </c>
      <c r="Q26" s="469">
        <f>2!Q48</f>
        <v>0</v>
      </c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</row>
    <row r="27" spans="1:51" s="130" customFormat="1" ht="15.75" customHeight="1">
      <c r="A27" s="476">
        <f t="shared" si="0"/>
        <v>12</v>
      </c>
      <c r="B27" s="477" t="s">
        <v>575</v>
      </c>
      <c r="C27" s="478" t="s">
        <v>576</v>
      </c>
      <c r="D27" s="469">
        <f>2!D61</f>
        <v>4468298</v>
      </c>
      <c r="E27" s="469">
        <f>2!E61</f>
        <v>4218298</v>
      </c>
      <c r="F27" s="469">
        <f>2!F61</f>
        <v>4218298</v>
      </c>
      <c r="G27" s="469">
        <f>2!G61</f>
        <v>4218298</v>
      </c>
      <c r="H27" s="469">
        <f>2!H61</f>
        <v>0</v>
      </c>
      <c r="I27" s="469">
        <f>2!I61</f>
        <v>0</v>
      </c>
      <c r="J27" s="469">
        <f>2!J61</f>
        <v>0</v>
      </c>
      <c r="K27" s="469">
        <f>2!K61</f>
        <v>0</v>
      </c>
      <c r="L27" s="469">
        <f>2!L61</f>
        <v>0</v>
      </c>
      <c r="M27" s="469">
        <f>2!M61</f>
        <v>0</v>
      </c>
      <c r="N27" s="469">
        <f>2!N61</f>
        <v>250000</v>
      </c>
      <c r="O27" s="469">
        <f>2!O61</f>
        <v>250000</v>
      </c>
      <c r="P27" s="469">
        <f>2!P61</f>
        <v>0</v>
      </c>
      <c r="Q27" s="469">
        <f>2!Q61</f>
        <v>0</v>
      </c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</row>
    <row r="28" spans="1:51" s="130" customFormat="1" ht="15.75" customHeight="1">
      <c r="A28" s="476">
        <f t="shared" si="0"/>
        <v>13</v>
      </c>
      <c r="B28" s="477" t="s">
        <v>579</v>
      </c>
      <c r="C28" s="478" t="s">
        <v>580</v>
      </c>
      <c r="D28" s="469">
        <f>2!D64</f>
        <v>6887857</v>
      </c>
      <c r="E28" s="469">
        <f>2!E64</f>
        <v>6887857</v>
      </c>
      <c r="F28" s="469">
        <f>2!F64</f>
        <v>3826731</v>
      </c>
      <c r="G28" s="469">
        <f>2!G64</f>
        <v>3023564</v>
      </c>
      <c r="H28" s="469">
        <f>2!H64</f>
        <v>803167</v>
      </c>
      <c r="I28" s="469">
        <f>2!I64</f>
        <v>1414261</v>
      </c>
      <c r="J28" s="469">
        <f>2!J64</f>
        <v>1646865</v>
      </c>
      <c r="K28" s="469">
        <f>2!K64</f>
        <v>0</v>
      </c>
      <c r="L28" s="469">
        <f>2!L64</f>
        <v>0</v>
      </c>
      <c r="M28" s="469">
        <f>2!M64</f>
        <v>0</v>
      </c>
      <c r="N28" s="469">
        <f>2!N64</f>
        <v>0</v>
      </c>
      <c r="O28" s="469">
        <f>2!O64</f>
        <v>0</v>
      </c>
      <c r="P28" s="469">
        <f>2!P64</f>
        <v>0</v>
      </c>
      <c r="Q28" s="469">
        <f>2!Q64</f>
        <v>0</v>
      </c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</row>
    <row r="29" spans="1:51" s="130" customFormat="1" ht="30">
      <c r="A29" s="476">
        <f t="shared" si="0"/>
        <v>14</v>
      </c>
      <c r="B29" s="477" t="s">
        <v>595</v>
      </c>
      <c r="C29" s="479" t="s">
        <v>596</v>
      </c>
      <c r="D29" s="469">
        <f>2!D74</f>
        <v>3899209</v>
      </c>
      <c r="E29" s="469">
        <f>2!E74</f>
        <v>3899209</v>
      </c>
      <c r="F29" s="469">
        <f>2!F74</f>
        <v>3163761</v>
      </c>
      <c r="G29" s="469">
        <f>2!G74</f>
        <v>2828054</v>
      </c>
      <c r="H29" s="469">
        <f>2!H74</f>
        <v>335707</v>
      </c>
      <c r="I29" s="469">
        <f>2!I74</f>
        <v>120012</v>
      </c>
      <c r="J29" s="469">
        <f>2!J74</f>
        <v>8000</v>
      </c>
      <c r="K29" s="469">
        <f>2!K74</f>
        <v>607436</v>
      </c>
      <c r="L29" s="469">
        <f>2!L74</f>
        <v>0</v>
      </c>
      <c r="M29" s="469">
        <f>2!M74</f>
        <v>0</v>
      </c>
      <c r="N29" s="469">
        <f>2!N74</f>
        <v>0</v>
      </c>
      <c r="O29" s="469">
        <f>2!O74</f>
        <v>0</v>
      </c>
      <c r="P29" s="469">
        <f>2!P74</f>
        <v>0</v>
      </c>
      <c r="Q29" s="469">
        <f>2!Q74</f>
        <v>0</v>
      </c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</row>
    <row r="30" spans="1:51" s="132" customFormat="1" ht="30" customHeight="1">
      <c r="A30" s="476">
        <f t="shared" si="0"/>
        <v>15</v>
      </c>
      <c r="B30" s="477" t="s">
        <v>603</v>
      </c>
      <c r="C30" s="480" t="s">
        <v>604</v>
      </c>
      <c r="D30" s="469">
        <f>2!D79</f>
        <v>7343237</v>
      </c>
      <c r="E30" s="469">
        <f>2!E79</f>
        <v>7343237</v>
      </c>
      <c r="F30" s="469">
        <f>2!F79</f>
        <v>7326907</v>
      </c>
      <c r="G30" s="469">
        <f>2!G79</f>
        <v>6691018</v>
      </c>
      <c r="H30" s="469">
        <f>2!H79</f>
        <v>635889</v>
      </c>
      <c r="I30" s="469">
        <f>2!I79</f>
        <v>0</v>
      </c>
      <c r="J30" s="469">
        <f>2!J79</f>
        <v>16330</v>
      </c>
      <c r="K30" s="469">
        <f>2!K79</f>
        <v>0</v>
      </c>
      <c r="L30" s="469">
        <f>2!L79</f>
        <v>0</v>
      </c>
      <c r="M30" s="469">
        <f>2!M79</f>
        <v>0</v>
      </c>
      <c r="N30" s="469">
        <f>2!N79</f>
        <v>0</v>
      </c>
      <c r="O30" s="469">
        <f>2!O79</f>
        <v>0</v>
      </c>
      <c r="P30" s="469">
        <f>2!P79</f>
        <v>0</v>
      </c>
      <c r="Q30" s="469">
        <f>2!Q79</f>
        <v>0</v>
      </c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</row>
    <row r="31" spans="1:51" s="132" customFormat="1" ht="30" customHeight="1">
      <c r="A31" s="476">
        <f t="shared" si="0"/>
        <v>16</v>
      </c>
      <c r="B31" s="461" t="s">
        <v>157</v>
      </c>
      <c r="C31" s="495" t="s">
        <v>158</v>
      </c>
      <c r="D31" s="452">
        <f>SUM(2!D86)</f>
        <v>518097</v>
      </c>
      <c r="E31" s="452">
        <f>SUM(2!E86)</f>
        <v>58097</v>
      </c>
      <c r="F31" s="452">
        <f>SUM(2!F86)</f>
        <v>58097</v>
      </c>
      <c r="G31" s="452">
        <f>SUM(2!G86)</f>
        <v>0</v>
      </c>
      <c r="H31" s="452">
        <f>SUM(2!H86)</f>
        <v>58097</v>
      </c>
      <c r="I31" s="452">
        <f>SUM(2!I86)</f>
        <v>0</v>
      </c>
      <c r="J31" s="452">
        <f>SUM(2!J86)</f>
        <v>0</v>
      </c>
      <c r="K31" s="452">
        <f>SUM(2!K86)</f>
        <v>0</v>
      </c>
      <c r="L31" s="452">
        <f>SUM(2!L86)</f>
        <v>0</v>
      </c>
      <c r="M31" s="452">
        <f>SUM(2!M86)</f>
        <v>0</v>
      </c>
      <c r="N31" s="452">
        <f>SUM(2!N86)</f>
        <v>460000</v>
      </c>
      <c r="O31" s="452">
        <f>SUM(2!O86)</f>
        <v>460000</v>
      </c>
      <c r="P31" s="452">
        <f>SUM(2!P86)</f>
        <v>0</v>
      </c>
      <c r="Q31" s="452">
        <f>SUM(2!Q86)</f>
        <v>0</v>
      </c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</row>
    <row r="32" spans="1:51" s="132" customFormat="1" ht="29.25" customHeight="1">
      <c r="A32" s="476">
        <f t="shared" si="0"/>
        <v>17</v>
      </c>
      <c r="B32" s="477" t="s">
        <v>229</v>
      </c>
      <c r="C32" s="481" t="s">
        <v>230</v>
      </c>
      <c r="D32" s="469">
        <f>2!D88</f>
        <v>42000</v>
      </c>
      <c r="E32" s="469">
        <f>2!E88</f>
        <v>42000</v>
      </c>
      <c r="F32" s="469">
        <f>2!F88</f>
        <v>20000</v>
      </c>
      <c r="G32" s="469">
        <f>2!G88</f>
        <v>1500</v>
      </c>
      <c r="H32" s="469">
        <f>2!H88</f>
        <v>18500</v>
      </c>
      <c r="I32" s="469">
        <f>2!I88</f>
        <v>22000</v>
      </c>
      <c r="J32" s="469">
        <f>2!J88</f>
        <v>0</v>
      </c>
      <c r="K32" s="469">
        <f>2!K88</f>
        <v>0</v>
      </c>
      <c r="L32" s="469">
        <f>2!L88</f>
        <v>0</v>
      </c>
      <c r="M32" s="469">
        <f>2!M88</f>
        <v>0</v>
      </c>
      <c r="N32" s="469">
        <f>2!N88</f>
        <v>0</v>
      </c>
      <c r="O32" s="469">
        <f>2!O88</f>
        <v>0</v>
      </c>
      <c r="P32" s="469">
        <f>2!P88</f>
        <v>0</v>
      </c>
      <c r="Q32" s="469">
        <f>2!Q88</f>
        <v>0</v>
      </c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</row>
    <row r="33" spans="1:51" s="130" customFormat="1" ht="15.75" customHeight="1">
      <c r="A33" s="476">
        <f t="shared" si="0"/>
        <v>18</v>
      </c>
      <c r="B33" s="477" t="s">
        <v>231</v>
      </c>
      <c r="C33" s="478" t="s">
        <v>232</v>
      </c>
      <c r="D33" s="469">
        <f>2!D91</f>
        <v>30000</v>
      </c>
      <c r="E33" s="469">
        <f>2!E91</f>
        <v>30000</v>
      </c>
      <c r="F33" s="469">
        <f>2!F91</f>
        <v>30000</v>
      </c>
      <c r="G33" s="469">
        <f>2!G91</f>
        <v>7000</v>
      </c>
      <c r="H33" s="469">
        <f>2!H91</f>
        <v>23000</v>
      </c>
      <c r="I33" s="469">
        <f>2!I91</f>
        <v>0</v>
      </c>
      <c r="J33" s="469">
        <f>2!J91</f>
        <v>0</v>
      </c>
      <c r="K33" s="469">
        <f>2!K91</f>
        <v>0</v>
      </c>
      <c r="L33" s="469">
        <f>2!L91</f>
        <v>0</v>
      </c>
      <c r="M33" s="469">
        <f>2!M91</f>
        <v>0</v>
      </c>
      <c r="N33" s="469">
        <f>2!N91</f>
        <v>0</v>
      </c>
      <c r="O33" s="469">
        <f>2!O91</f>
        <v>0</v>
      </c>
      <c r="P33" s="469">
        <f>2!P91</f>
        <v>0</v>
      </c>
      <c r="Q33" s="469">
        <f>2!Q91</f>
        <v>0</v>
      </c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</row>
    <row r="34" spans="1:51" ht="18.75" customHeight="1">
      <c r="A34" s="133"/>
      <c r="B34" s="134"/>
      <c r="C34" s="135" t="s">
        <v>316</v>
      </c>
      <c r="D34" s="470">
        <f aca="true" t="shared" si="1" ref="D34:Q34">SUM(D16:D33)</f>
        <v>105808635</v>
      </c>
      <c r="E34" s="471">
        <f>SUM(E16:E33)</f>
        <v>76259711</v>
      </c>
      <c r="F34" s="472">
        <f t="shared" si="1"/>
        <v>67934544</v>
      </c>
      <c r="G34" s="470">
        <f t="shared" si="1"/>
        <v>53363326</v>
      </c>
      <c r="H34" s="470">
        <f t="shared" si="1"/>
        <v>14571218</v>
      </c>
      <c r="I34" s="471">
        <f t="shared" si="1"/>
        <v>3431273</v>
      </c>
      <c r="J34" s="471">
        <f t="shared" si="1"/>
        <v>2339023</v>
      </c>
      <c r="K34" s="471">
        <f t="shared" si="1"/>
        <v>887046</v>
      </c>
      <c r="L34" s="471">
        <f t="shared" si="1"/>
        <v>1380870</v>
      </c>
      <c r="M34" s="471">
        <f t="shared" si="1"/>
        <v>286955</v>
      </c>
      <c r="N34" s="471">
        <f t="shared" si="1"/>
        <v>29548924</v>
      </c>
      <c r="O34" s="471">
        <f t="shared" si="1"/>
        <v>29548924</v>
      </c>
      <c r="P34" s="471">
        <f t="shared" si="1"/>
        <v>12732944</v>
      </c>
      <c r="Q34" s="471">
        <f t="shared" si="1"/>
        <v>0</v>
      </c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</row>
    <row r="35" spans="12:53" ht="15.75">
      <c r="L35" s="136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</row>
    <row r="36" spans="7:53" ht="15.75">
      <c r="G36" s="137"/>
      <c r="L36" s="136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</row>
    <row r="37" spans="6:53" ht="15.75">
      <c r="F37" s="137"/>
      <c r="G37" s="137"/>
      <c r="H37" s="137"/>
      <c r="I37" s="137"/>
      <c r="J37" s="137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</row>
    <row r="38" spans="15:53" ht="15.75"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</row>
    <row r="39" spans="15:53" ht="15.75"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</row>
    <row r="40" spans="15:53" ht="15.75"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</row>
    <row r="41" spans="15:53" ht="15.75"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</row>
    <row r="42" spans="15:53" ht="15.75"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</row>
    <row r="43" spans="15:53" ht="15.75"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</row>
    <row r="44" spans="15:53" ht="15.75"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</row>
    <row r="45" spans="15:53" ht="15.75"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</row>
  </sheetData>
  <sheetProtection/>
  <mergeCells count="22">
    <mergeCell ref="O10:Q10"/>
    <mergeCell ref="J12:J14"/>
    <mergeCell ref="B5:O5"/>
    <mergeCell ref="G12:H13"/>
    <mergeCell ref="N10:N14"/>
    <mergeCell ref="P13:P14"/>
    <mergeCell ref="O11:O14"/>
    <mergeCell ref="O2:Q2"/>
    <mergeCell ref="I12:I14"/>
    <mergeCell ref="F10:M11"/>
    <mergeCell ref="K12:K14"/>
    <mergeCell ref="F12:F14"/>
    <mergeCell ref="E10:E14"/>
    <mergeCell ref="L12:L14"/>
    <mergeCell ref="A9:A14"/>
    <mergeCell ref="B9:B14"/>
    <mergeCell ref="C9:C14"/>
    <mergeCell ref="D9:D14"/>
    <mergeCell ref="E9:Q9"/>
    <mergeCell ref="Q11:Q14"/>
    <mergeCell ref="M12:M14"/>
    <mergeCell ref="P11:P1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3"/>
  <sheetViews>
    <sheetView zoomScaleSheetLayoutView="75" zoomScalePageLayoutView="0" workbookViewId="0" topLeftCell="A61">
      <selection activeCell="D66" sqref="D66:D69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1.625" style="1" customWidth="1"/>
    <col min="7" max="7" width="10.875" style="1" customWidth="1"/>
    <col min="8" max="8" width="11.00390625" style="1" customWidth="1"/>
    <col min="9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0.25390625" style="1" customWidth="1"/>
    <col min="14" max="14" width="10.75390625" style="1" customWidth="1"/>
    <col min="15" max="15" width="10.875" style="1" customWidth="1"/>
    <col min="16" max="16" width="10.625" style="1" customWidth="1"/>
    <col min="17" max="16384" width="9.125" style="1" customWidth="1"/>
  </cols>
  <sheetData>
    <row r="1" spans="14:16" s="301" customFormat="1" ht="12" customHeight="1">
      <c r="N1" s="289" t="s">
        <v>794</v>
      </c>
      <c r="O1" s="289"/>
      <c r="P1" s="290"/>
    </row>
    <row r="2" spans="14:16" s="301" customFormat="1" ht="12" customHeight="1">
      <c r="N2" s="572" t="s">
        <v>791</v>
      </c>
      <c r="O2" s="572"/>
      <c r="P2" s="572"/>
    </row>
    <row r="3" spans="14:16" s="301" customFormat="1" ht="12" customHeight="1">
      <c r="N3" s="560" t="s">
        <v>419</v>
      </c>
      <c r="O3" s="560"/>
      <c r="P3" s="560"/>
    </row>
    <row r="4" spans="14:16" s="301" customFormat="1" ht="12" customHeight="1">
      <c r="N4" s="527" t="s">
        <v>793</v>
      </c>
      <c r="O4" s="527"/>
      <c r="P4" s="527"/>
    </row>
    <row r="5" spans="1:16" ht="18.75">
      <c r="A5" s="650" t="s">
        <v>712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</row>
    <row r="6" spans="1:16" ht="25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84" t="s">
        <v>331</v>
      </c>
    </row>
    <row r="7" spans="1:16" ht="12.75">
      <c r="A7" s="643" t="s">
        <v>333</v>
      </c>
      <c r="B7" s="643" t="s">
        <v>320</v>
      </c>
      <c r="C7" s="643" t="s">
        <v>330</v>
      </c>
      <c r="D7" s="644" t="s">
        <v>345</v>
      </c>
      <c r="E7" s="644" t="s">
        <v>334</v>
      </c>
      <c r="F7" s="644" t="s">
        <v>684</v>
      </c>
      <c r="G7" s="645" t="s">
        <v>341</v>
      </c>
      <c r="H7" s="645"/>
      <c r="I7" s="645"/>
      <c r="J7" s="645"/>
      <c r="K7" s="645"/>
      <c r="L7" s="645"/>
      <c r="M7" s="645"/>
      <c r="N7" s="645"/>
      <c r="O7" s="645"/>
      <c r="P7" s="646" t="s">
        <v>335</v>
      </c>
    </row>
    <row r="8" spans="1:16" ht="12.75">
      <c r="A8" s="643"/>
      <c r="B8" s="643"/>
      <c r="C8" s="643"/>
      <c r="D8" s="644"/>
      <c r="E8" s="644"/>
      <c r="F8" s="644"/>
      <c r="G8" s="645" t="s">
        <v>713</v>
      </c>
      <c r="H8" s="644" t="s">
        <v>329</v>
      </c>
      <c r="I8" s="644"/>
      <c r="J8" s="644"/>
      <c r="K8" s="644"/>
      <c r="L8" s="644"/>
      <c r="M8" s="644" t="s">
        <v>237</v>
      </c>
      <c r="N8" s="644" t="s">
        <v>714</v>
      </c>
      <c r="O8" s="644" t="s">
        <v>715</v>
      </c>
      <c r="P8" s="646"/>
    </row>
    <row r="9" spans="1:16" ht="12.75">
      <c r="A9" s="643"/>
      <c r="B9" s="643"/>
      <c r="C9" s="643"/>
      <c r="D9" s="644"/>
      <c r="E9" s="644"/>
      <c r="F9" s="644"/>
      <c r="G9" s="645"/>
      <c r="H9" s="644" t="s">
        <v>346</v>
      </c>
      <c r="I9" s="644" t="s">
        <v>343</v>
      </c>
      <c r="J9" s="644" t="s">
        <v>248</v>
      </c>
      <c r="K9" s="644"/>
      <c r="L9" s="646" t="s">
        <v>344</v>
      </c>
      <c r="M9" s="644"/>
      <c r="N9" s="644"/>
      <c r="O9" s="644"/>
      <c r="P9" s="646"/>
    </row>
    <row r="10" spans="1:16" ht="12.75">
      <c r="A10" s="643"/>
      <c r="B10" s="643"/>
      <c r="C10" s="643"/>
      <c r="D10" s="644"/>
      <c r="E10" s="644"/>
      <c r="F10" s="644"/>
      <c r="G10" s="645"/>
      <c r="H10" s="644"/>
      <c r="I10" s="644"/>
      <c r="J10" s="644"/>
      <c r="K10" s="644"/>
      <c r="L10" s="646"/>
      <c r="M10" s="644"/>
      <c r="N10" s="644"/>
      <c r="O10" s="644"/>
      <c r="P10" s="646"/>
    </row>
    <row r="11" spans="1:16" ht="55.5" customHeight="1">
      <c r="A11" s="643"/>
      <c r="B11" s="643"/>
      <c r="C11" s="643"/>
      <c r="D11" s="644"/>
      <c r="E11" s="644"/>
      <c r="F11" s="644"/>
      <c r="G11" s="645"/>
      <c r="H11" s="644"/>
      <c r="I11" s="644"/>
      <c r="J11" s="644"/>
      <c r="K11" s="644"/>
      <c r="L11" s="646"/>
      <c r="M11" s="644"/>
      <c r="N11" s="644"/>
      <c r="O11" s="644"/>
      <c r="P11" s="646"/>
    </row>
    <row r="12" spans="1:16" ht="12.75">
      <c r="A12" s="153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3">
        <v>9</v>
      </c>
      <c r="J12" s="647">
        <v>10</v>
      </c>
      <c r="K12" s="647"/>
      <c r="L12" s="153">
        <v>11</v>
      </c>
      <c r="M12" s="153">
        <v>12</v>
      </c>
      <c r="N12" s="153">
        <v>13</v>
      </c>
      <c r="O12" s="153">
        <v>14</v>
      </c>
      <c r="P12" s="155">
        <v>15</v>
      </c>
    </row>
    <row r="13" spans="1:16" ht="15.75" customHeight="1">
      <c r="A13" s="631" t="s">
        <v>543</v>
      </c>
      <c r="B13" s="621">
        <v>600</v>
      </c>
      <c r="C13" s="621">
        <v>60014</v>
      </c>
      <c r="D13" s="625" t="s">
        <v>304</v>
      </c>
      <c r="E13" s="614">
        <f>SUM(F13+G13+M13+N13+O13)</f>
        <v>9878957</v>
      </c>
      <c r="F13" s="614">
        <v>5746742</v>
      </c>
      <c r="G13" s="614">
        <f>SUM(H13+I13+K13+K14+K15+K16+L13)</f>
        <v>1500000</v>
      </c>
      <c r="H13" s="614"/>
      <c r="I13" s="614">
        <v>508548</v>
      </c>
      <c r="J13" s="320" t="s">
        <v>249</v>
      </c>
      <c r="K13" s="321"/>
      <c r="L13" s="614">
        <v>739158</v>
      </c>
      <c r="M13" s="614">
        <v>2632215</v>
      </c>
      <c r="N13" s="614">
        <v>0</v>
      </c>
      <c r="O13" s="614"/>
      <c r="P13" s="630" t="s">
        <v>250</v>
      </c>
    </row>
    <row r="14" spans="1:16" ht="15.75" customHeight="1">
      <c r="A14" s="631"/>
      <c r="B14" s="621"/>
      <c r="C14" s="621"/>
      <c r="D14" s="625"/>
      <c r="E14" s="614"/>
      <c r="F14" s="614"/>
      <c r="G14" s="614"/>
      <c r="H14" s="614"/>
      <c r="I14" s="614"/>
      <c r="J14" s="320" t="s">
        <v>251</v>
      </c>
      <c r="K14" s="321">
        <v>252294</v>
      </c>
      <c r="L14" s="614"/>
      <c r="M14" s="614"/>
      <c r="N14" s="614"/>
      <c r="O14" s="614"/>
      <c r="P14" s="630"/>
    </row>
    <row r="15" spans="1:16" ht="15.75" customHeight="1">
      <c r="A15" s="631"/>
      <c r="B15" s="621"/>
      <c r="C15" s="621"/>
      <c r="D15" s="625"/>
      <c r="E15" s="614"/>
      <c r="F15" s="614"/>
      <c r="G15" s="614"/>
      <c r="H15" s="614"/>
      <c r="I15" s="614"/>
      <c r="J15" s="320" t="s">
        <v>252</v>
      </c>
      <c r="K15" s="321">
        <v>0</v>
      </c>
      <c r="L15" s="614"/>
      <c r="M15" s="614"/>
      <c r="N15" s="614"/>
      <c r="O15" s="614"/>
      <c r="P15" s="630"/>
    </row>
    <row r="16" spans="1:16" ht="29.25" customHeight="1">
      <c r="A16" s="631"/>
      <c r="B16" s="621"/>
      <c r="C16" s="621"/>
      <c r="D16" s="625"/>
      <c r="E16" s="614"/>
      <c r="F16" s="614"/>
      <c r="G16" s="614"/>
      <c r="H16" s="614"/>
      <c r="I16" s="614"/>
      <c r="J16" s="322" t="s">
        <v>253</v>
      </c>
      <c r="K16" s="323">
        <v>0</v>
      </c>
      <c r="L16" s="614"/>
      <c r="M16" s="614"/>
      <c r="N16" s="614"/>
      <c r="O16" s="614"/>
      <c r="P16" s="630"/>
    </row>
    <row r="17" spans="1:16" ht="19.5" customHeight="1">
      <c r="A17" s="631" t="s">
        <v>234</v>
      </c>
      <c r="B17" s="621">
        <v>600</v>
      </c>
      <c r="C17" s="621">
        <v>60014</v>
      </c>
      <c r="D17" s="625" t="s">
        <v>716</v>
      </c>
      <c r="E17" s="614">
        <f>SUM(F17+G17+M17+N17+O17)</f>
        <v>1038000</v>
      </c>
      <c r="F17" s="614">
        <v>792171</v>
      </c>
      <c r="G17" s="614">
        <f>SUM(H17+I17+K17+K18+K19+K20+L17)</f>
        <v>0</v>
      </c>
      <c r="H17" s="642"/>
      <c r="I17" s="614"/>
      <c r="J17" s="324" t="s">
        <v>249</v>
      </c>
      <c r="K17" s="325">
        <v>0</v>
      </c>
      <c r="L17" s="614"/>
      <c r="M17" s="614">
        <v>245829</v>
      </c>
      <c r="N17" s="614"/>
      <c r="O17" s="614"/>
      <c r="P17" s="630" t="s">
        <v>250</v>
      </c>
    </row>
    <row r="18" spans="1:16" ht="19.5" customHeight="1">
      <c r="A18" s="631"/>
      <c r="B18" s="621"/>
      <c r="C18" s="621"/>
      <c r="D18" s="625"/>
      <c r="E18" s="614"/>
      <c r="F18" s="614"/>
      <c r="G18" s="614"/>
      <c r="H18" s="614"/>
      <c r="I18" s="614"/>
      <c r="J18" s="320" t="s">
        <v>251</v>
      </c>
      <c r="K18" s="321">
        <v>0</v>
      </c>
      <c r="L18" s="614"/>
      <c r="M18" s="614"/>
      <c r="N18" s="614"/>
      <c r="O18" s="614"/>
      <c r="P18" s="630"/>
    </row>
    <row r="19" spans="1:16" ht="19.5" customHeight="1">
      <c r="A19" s="631"/>
      <c r="B19" s="621"/>
      <c r="C19" s="621"/>
      <c r="D19" s="625"/>
      <c r="E19" s="614"/>
      <c r="F19" s="614"/>
      <c r="G19" s="614"/>
      <c r="H19" s="614"/>
      <c r="I19" s="614"/>
      <c r="J19" s="320" t="s">
        <v>252</v>
      </c>
      <c r="K19" s="321">
        <v>0</v>
      </c>
      <c r="L19" s="614"/>
      <c r="M19" s="614"/>
      <c r="N19" s="614"/>
      <c r="O19" s="614"/>
      <c r="P19" s="630"/>
    </row>
    <row r="20" spans="1:16" ht="8.25" customHeight="1">
      <c r="A20" s="631"/>
      <c r="B20" s="621"/>
      <c r="C20" s="621"/>
      <c r="D20" s="625"/>
      <c r="E20" s="614"/>
      <c r="F20" s="614"/>
      <c r="G20" s="614"/>
      <c r="H20" s="614"/>
      <c r="I20" s="614"/>
      <c r="J20" s="322" t="s">
        <v>253</v>
      </c>
      <c r="K20" s="323">
        <v>0</v>
      </c>
      <c r="L20" s="614"/>
      <c r="M20" s="614"/>
      <c r="N20" s="614"/>
      <c r="O20" s="614"/>
      <c r="P20" s="630"/>
    </row>
    <row r="21" spans="1:16" ht="15.75" customHeight="1">
      <c r="A21" s="631" t="s">
        <v>206</v>
      </c>
      <c r="B21" s="621">
        <v>600</v>
      </c>
      <c r="C21" s="621">
        <v>60014</v>
      </c>
      <c r="D21" s="625" t="s">
        <v>542</v>
      </c>
      <c r="E21" s="614">
        <f>SUM(F21+G21+M21+N21+O21)</f>
        <v>2715000</v>
      </c>
      <c r="F21" s="614">
        <v>15000</v>
      </c>
      <c r="G21" s="614">
        <f>SUM(H21+I21+K21+K22+K23+K24+L21)</f>
        <v>0</v>
      </c>
      <c r="H21" s="614"/>
      <c r="I21" s="614"/>
      <c r="J21" s="320" t="s">
        <v>249</v>
      </c>
      <c r="K21" s="321">
        <v>0</v>
      </c>
      <c r="L21" s="614"/>
      <c r="M21" s="614"/>
      <c r="N21" s="614"/>
      <c r="O21" s="614">
        <v>2700000</v>
      </c>
      <c r="P21" s="630" t="s">
        <v>250</v>
      </c>
    </row>
    <row r="22" spans="1:16" ht="15.75" customHeight="1">
      <c r="A22" s="631"/>
      <c r="B22" s="621"/>
      <c r="C22" s="621"/>
      <c r="D22" s="625"/>
      <c r="E22" s="614"/>
      <c r="F22" s="614"/>
      <c r="G22" s="614"/>
      <c r="H22" s="614"/>
      <c r="I22" s="614"/>
      <c r="J22" s="320" t="s">
        <v>251</v>
      </c>
      <c r="K22" s="321">
        <v>0</v>
      </c>
      <c r="L22" s="614"/>
      <c r="M22" s="614"/>
      <c r="N22" s="614"/>
      <c r="O22" s="614"/>
      <c r="P22" s="630"/>
    </row>
    <row r="23" spans="1:16" ht="15.75" customHeight="1">
      <c r="A23" s="631"/>
      <c r="B23" s="621"/>
      <c r="C23" s="621"/>
      <c r="D23" s="625"/>
      <c r="E23" s="614"/>
      <c r="F23" s="614"/>
      <c r="G23" s="614"/>
      <c r="H23" s="614"/>
      <c r="I23" s="614"/>
      <c r="J23" s="320" t="s">
        <v>252</v>
      </c>
      <c r="K23" s="321">
        <v>0</v>
      </c>
      <c r="L23" s="614"/>
      <c r="M23" s="614"/>
      <c r="N23" s="614"/>
      <c r="O23" s="614"/>
      <c r="P23" s="630"/>
    </row>
    <row r="24" spans="1:16" ht="15.75" customHeight="1">
      <c r="A24" s="635"/>
      <c r="B24" s="636"/>
      <c r="C24" s="636"/>
      <c r="D24" s="639"/>
      <c r="E24" s="634"/>
      <c r="F24" s="634"/>
      <c r="G24" s="634"/>
      <c r="H24" s="634"/>
      <c r="I24" s="634"/>
      <c r="J24" s="320" t="s">
        <v>253</v>
      </c>
      <c r="K24" s="321">
        <v>0</v>
      </c>
      <c r="L24" s="634"/>
      <c r="M24" s="634"/>
      <c r="N24" s="634"/>
      <c r="O24" s="634"/>
      <c r="P24" s="638"/>
    </row>
    <row r="25" spans="1:16" ht="15.75" customHeight="1">
      <c r="A25" s="617" t="s">
        <v>544</v>
      </c>
      <c r="B25" s="620">
        <v>600</v>
      </c>
      <c r="C25" s="620">
        <v>60014</v>
      </c>
      <c r="D25" s="624" t="s">
        <v>546</v>
      </c>
      <c r="E25" s="613">
        <f>SUM(F25+G25+M25+N25+O25)</f>
        <v>3100000</v>
      </c>
      <c r="F25" s="613">
        <v>200000</v>
      </c>
      <c r="G25" s="613">
        <f>SUM(H25+I25+K25+K26+K27+K28+L25)</f>
        <v>2900000</v>
      </c>
      <c r="H25" s="613"/>
      <c r="I25" s="613">
        <v>2900000</v>
      </c>
      <c r="J25" s="385" t="s">
        <v>249</v>
      </c>
      <c r="K25" s="386">
        <v>0</v>
      </c>
      <c r="L25" s="613"/>
      <c r="M25" s="613">
        <v>0</v>
      </c>
      <c r="N25" s="613"/>
      <c r="O25" s="613"/>
      <c r="P25" s="627" t="s">
        <v>250</v>
      </c>
    </row>
    <row r="26" spans="1:16" ht="15.75" customHeight="1">
      <c r="A26" s="618"/>
      <c r="B26" s="621"/>
      <c r="C26" s="621"/>
      <c r="D26" s="625"/>
      <c r="E26" s="614"/>
      <c r="F26" s="614"/>
      <c r="G26" s="614"/>
      <c r="H26" s="614"/>
      <c r="I26" s="614"/>
      <c r="J26" s="320" t="s">
        <v>251</v>
      </c>
      <c r="K26" s="321">
        <v>0</v>
      </c>
      <c r="L26" s="614"/>
      <c r="M26" s="614"/>
      <c r="N26" s="614"/>
      <c r="O26" s="614"/>
      <c r="P26" s="628"/>
    </row>
    <row r="27" spans="1:16" ht="15.75" customHeight="1">
      <c r="A27" s="618"/>
      <c r="B27" s="621"/>
      <c r="C27" s="621"/>
      <c r="D27" s="625"/>
      <c r="E27" s="614"/>
      <c r="F27" s="614"/>
      <c r="G27" s="614"/>
      <c r="H27" s="614"/>
      <c r="I27" s="614"/>
      <c r="J27" s="320" t="s">
        <v>252</v>
      </c>
      <c r="K27" s="321">
        <v>0</v>
      </c>
      <c r="L27" s="614"/>
      <c r="M27" s="614"/>
      <c r="N27" s="614"/>
      <c r="O27" s="614"/>
      <c r="P27" s="628"/>
    </row>
    <row r="28" spans="1:16" ht="20.25" customHeight="1">
      <c r="A28" s="619"/>
      <c r="B28" s="622"/>
      <c r="C28" s="622"/>
      <c r="D28" s="626"/>
      <c r="E28" s="615"/>
      <c r="F28" s="615"/>
      <c r="G28" s="615"/>
      <c r="H28" s="615"/>
      <c r="I28" s="615"/>
      <c r="J28" s="387" t="s">
        <v>253</v>
      </c>
      <c r="K28" s="388">
        <v>0</v>
      </c>
      <c r="L28" s="615"/>
      <c r="M28" s="615"/>
      <c r="N28" s="615"/>
      <c r="O28" s="615"/>
      <c r="P28" s="629"/>
    </row>
    <row r="29" spans="1:16" ht="15.75" customHeight="1">
      <c r="A29" s="617" t="s">
        <v>545</v>
      </c>
      <c r="B29" s="620">
        <v>600</v>
      </c>
      <c r="C29" s="620">
        <v>60014</v>
      </c>
      <c r="D29" s="624" t="s">
        <v>305</v>
      </c>
      <c r="E29" s="613">
        <f>SUM(F29+G29+M29+N29+O29)</f>
        <v>3460524</v>
      </c>
      <c r="F29" s="613">
        <v>60524</v>
      </c>
      <c r="G29" s="613">
        <f>SUM(H29+I29+K29+K30+K31+K32+L29)</f>
        <v>3400000</v>
      </c>
      <c r="H29" s="613"/>
      <c r="I29" s="613">
        <v>2550000</v>
      </c>
      <c r="J29" s="385" t="s">
        <v>249</v>
      </c>
      <c r="K29" s="386">
        <v>0</v>
      </c>
      <c r="L29" s="613"/>
      <c r="M29" s="613">
        <v>0</v>
      </c>
      <c r="N29" s="613"/>
      <c r="O29" s="613"/>
      <c r="P29" s="627" t="s">
        <v>250</v>
      </c>
    </row>
    <row r="30" spans="1:16" ht="15.75" customHeight="1">
      <c r="A30" s="618"/>
      <c r="B30" s="621"/>
      <c r="C30" s="621"/>
      <c r="D30" s="625"/>
      <c r="E30" s="614"/>
      <c r="F30" s="614"/>
      <c r="G30" s="614"/>
      <c r="H30" s="614"/>
      <c r="I30" s="614"/>
      <c r="J30" s="320" t="s">
        <v>251</v>
      </c>
      <c r="K30" s="321">
        <v>850000</v>
      </c>
      <c r="L30" s="614"/>
      <c r="M30" s="614"/>
      <c r="N30" s="614"/>
      <c r="O30" s="614"/>
      <c r="P30" s="628"/>
    </row>
    <row r="31" spans="1:16" ht="15.75" customHeight="1">
      <c r="A31" s="618"/>
      <c r="B31" s="621"/>
      <c r="C31" s="621"/>
      <c r="D31" s="625"/>
      <c r="E31" s="614"/>
      <c r="F31" s="614"/>
      <c r="G31" s="614"/>
      <c r="H31" s="614"/>
      <c r="I31" s="614"/>
      <c r="J31" s="320" t="s">
        <v>252</v>
      </c>
      <c r="K31" s="321">
        <v>0</v>
      </c>
      <c r="L31" s="614"/>
      <c r="M31" s="614"/>
      <c r="N31" s="614"/>
      <c r="O31" s="614"/>
      <c r="P31" s="628"/>
    </row>
    <row r="32" spans="1:16" ht="11.25" customHeight="1">
      <c r="A32" s="619"/>
      <c r="B32" s="622"/>
      <c r="C32" s="622"/>
      <c r="D32" s="626"/>
      <c r="E32" s="615"/>
      <c r="F32" s="615"/>
      <c r="G32" s="615"/>
      <c r="H32" s="615"/>
      <c r="I32" s="615"/>
      <c r="J32" s="387" t="s">
        <v>253</v>
      </c>
      <c r="K32" s="388">
        <v>0</v>
      </c>
      <c r="L32" s="615"/>
      <c r="M32" s="615"/>
      <c r="N32" s="615"/>
      <c r="O32" s="615"/>
      <c r="P32" s="629"/>
    </row>
    <row r="33" spans="1:16" ht="15.75" customHeight="1">
      <c r="A33" s="637" t="s">
        <v>547</v>
      </c>
      <c r="B33" s="620">
        <v>600</v>
      </c>
      <c r="C33" s="620">
        <v>60014</v>
      </c>
      <c r="D33" s="624" t="s">
        <v>717</v>
      </c>
      <c r="E33" s="613">
        <f>SUM(F33+G33+M33+N33+O33)</f>
        <v>2600000</v>
      </c>
      <c r="F33" s="613">
        <v>100000</v>
      </c>
      <c r="G33" s="613">
        <f>SUM(H33+I33+K33+K34+K35+K36+L33)</f>
        <v>2500000</v>
      </c>
      <c r="H33" s="613"/>
      <c r="I33" s="613">
        <v>1875000</v>
      </c>
      <c r="J33" s="385" t="s">
        <v>249</v>
      </c>
      <c r="K33" s="386">
        <v>0</v>
      </c>
      <c r="L33" s="613"/>
      <c r="M33" s="613">
        <v>0</v>
      </c>
      <c r="N33" s="613">
        <v>0</v>
      </c>
      <c r="O33" s="613"/>
      <c r="P33" s="633" t="s">
        <v>250</v>
      </c>
    </row>
    <row r="34" spans="1:16" ht="15.75" customHeight="1">
      <c r="A34" s="631"/>
      <c r="B34" s="621"/>
      <c r="C34" s="621"/>
      <c r="D34" s="625"/>
      <c r="E34" s="614"/>
      <c r="F34" s="614"/>
      <c r="G34" s="614"/>
      <c r="H34" s="614"/>
      <c r="I34" s="614"/>
      <c r="J34" s="320" t="s">
        <v>251</v>
      </c>
      <c r="K34" s="321">
        <v>625000</v>
      </c>
      <c r="L34" s="614"/>
      <c r="M34" s="614"/>
      <c r="N34" s="614"/>
      <c r="O34" s="614"/>
      <c r="P34" s="630"/>
    </row>
    <row r="35" spans="1:16" ht="15.75" customHeight="1">
      <c r="A35" s="631"/>
      <c r="B35" s="621"/>
      <c r="C35" s="621"/>
      <c r="D35" s="625"/>
      <c r="E35" s="614"/>
      <c r="F35" s="614"/>
      <c r="G35" s="614"/>
      <c r="H35" s="614"/>
      <c r="I35" s="614"/>
      <c r="J35" s="320" t="s">
        <v>252</v>
      </c>
      <c r="K35" s="321">
        <v>0</v>
      </c>
      <c r="L35" s="614"/>
      <c r="M35" s="614"/>
      <c r="N35" s="614"/>
      <c r="O35" s="614"/>
      <c r="P35" s="630"/>
    </row>
    <row r="36" spans="1:16" ht="15.75" customHeight="1">
      <c r="A36" s="631"/>
      <c r="B36" s="621"/>
      <c r="C36" s="621"/>
      <c r="D36" s="625"/>
      <c r="E36" s="614"/>
      <c r="F36" s="614"/>
      <c r="G36" s="614"/>
      <c r="H36" s="614"/>
      <c r="I36" s="614"/>
      <c r="J36" s="322" t="s">
        <v>253</v>
      </c>
      <c r="K36" s="323">
        <v>0</v>
      </c>
      <c r="L36" s="614"/>
      <c r="M36" s="614"/>
      <c r="N36" s="614"/>
      <c r="O36" s="614"/>
      <c r="P36" s="630"/>
    </row>
    <row r="37" spans="1:16" ht="15.75" customHeight="1">
      <c r="A37" s="631" t="s">
        <v>548</v>
      </c>
      <c r="B37" s="621">
        <v>600</v>
      </c>
      <c r="C37" s="621">
        <v>60014</v>
      </c>
      <c r="D37" s="625" t="s">
        <v>306</v>
      </c>
      <c r="E37" s="614">
        <f>SUM(F37+G37+M37+N37+O37)</f>
        <v>8485000</v>
      </c>
      <c r="F37" s="614">
        <v>85000</v>
      </c>
      <c r="G37" s="614">
        <f>SUM(H37+I37+K37+K38+K39+K40+L37)</f>
        <v>0</v>
      </c>
      <c r="H37" s="614"/>
      <c r="I37" s="614">
        <v>0</v>
      </c>
      <c r="J37" s="320" t="s">
        <v>249</v>
      </c>
      <c r="K37" s="321">
        <v>0</v>
      </c>
      <c r="L37" s="614"/>
      <c r="M37" s="614"/>
      <c r="N37" s="614">
        <v>4200000</v>
      </c>
      <c r="O37" s="614">
        <v>4200000</v>
      </c>
      <c r="P37" s="630" t="s">
        <v>250</v>
      </c>
    </row>
    <row r="38" spans="1:16" ht="15.75" customHeight="1">
      <c r="A38" s="631"/>
      <c r="B38" s="621"/>
      <c r="C38" s="621"/>
      <c r="D38" s="625"/>
      <c r="E38" s="614"/>
      <c r="F38" s="614"/>
      <c r="G38" s="614"/>
      <c r="H38" s="614"/>
      <c r="I38" s="614"/>
      <c r="J38" s="320" t="s">
        <v>251</v>
      </c>
      <c r="K38" s="321">
        <v>0</v>
      </c>
      <c r="L38" s="614"/>
      <c r="M38" s="614"/>
      <c r="N38" s="614"/>
      <c r="O38" s="614"/>
      <c r="P38" s="630"/>
    </row>
    <row r="39" spans="1:16" ht="15.75" customHeight="1">
      <c r="A39" s="631"/>
      <c r="B39" s="621"/>
      <c r="C39" s="621"/>
      <c r="D39" s="625"/>
      <c r="E39" s="614"/>
      <c r="F39" s="614"/>
      <c r="G39" s="614"/>
      <c r="H39" s="614"/>
      <c r="I39" s="614"/>
      <c r="J39" s="320" t="s">
        <v>252</v>
      </c>
      <c r="K39" s="321">
        <v>0</v>
      </c>
      <c r="L39" s="614"/>
      <c r="M39" s="614"/>
      <c r="N39" s="614"/>
      <c r="O39" s="614"/>
      <c r="P39" s="630"/>
    </row>
    <row r="40" spans="1:16" ht="15.75" customHeight="1">
      <c r="A40" s="631"/>
      <c r="B40" s="621"/>
      <c r="C40" s="621"/>
      <c r="D40" s="625"/>
      <c r="E40" s="614"/>
      <c r="F40" s="614"/>
      <c r="G40" s="614"/>
      <c r="H40" s="614"/>
      <c r="I40" s="614"/>
      <c r="J40" s="322" t="s">
        <v>253</v>
      </c>
      <c r="K40" s="323">
        <v>0</v>
      </c>
      <c r="L40" s="614"/>
      <c r="M40" s="614"/>
      <c r="N40" s="614"/>
      <c r="O40" s="614"/>
      <c r="P40" s="630"/>
    </row>
    <row r="41" spans="1:16" ht="15.75" customHeight="1">
      <c r="A41" s="631" t="s">
        <v>549</v>
      </c>
      <c r="B41" s="621">
        <v>600</v>
      </c>
      <c r="C41" s="621">
        <v>60014</v>
      </c>
      <c r="D41" s="625" t="s">
        <v>718</v>
      </c>
      <c r="E41" s="614">
        <f>SUM(F41+G41+M41+N41+O41)</f>
        <v>2359000</v>
      </c>
      <c r="F41" s="614">
        <v>59000</v>
      </c>
      <c r="G41" s="614">
        <f>SUM(H41+I41+K41+K42+K43+K44+L41)</f>
        <v>2300000</v>
      </c>
      <c r="H41" s="614"/>
      <c r="I41" s="614">
        <v>1725000</v>
      </c>
      <c r="J41" s="320" t="s">
        <v>249</v>
      </c>
      <c r="K41" s="321">
        <v>0</v>
      </c>
      <c r="L41" s="614"/>
      <c r="M41" s="614">
        <v>0</v>
      </c>
      <c r="N41" s="614">
        <v>0</v>
      </c>
      <c r="O41" s="614">
        <v>0</v>
      </c>
      <c r="P41" s="630" t="s">
        <v>250</v>
      </c>
    </row>
    <row r="42" spans="1:16" ht="15.75" customHeight="1">
      <c r="A42" s="631"/>
      <c r="B42" s="621"/>
      <c r="C42" s="621"/>
      <c r="D42" s="625"/>
      <c r="E42" s="614"/>
      <c r="F42" s="614"/>
      <c r="G42" s="614"/>
      <c r="H42" s="614"/>
      <c r="I42" s="614"/>
      <c r="J42" s="320" t="s">
        <v>251</v>
      </c>
      <c r="K42" s="321">
        <v>575000</v>
      </c>
      <c r="L42" s="614"/>
      <c r="M42" s="614"/>
      <c r="N42" s="614"/>
      <c r="O42" s="614"/>
      <c r="P42" s="630"/>
    </row>
    <row r="43" spans="1:16" ht="15.75" customHeight="1">
      <c r="A43" s="631"/>
      <c r="B43" s="621"/>
      <c r="C43" s="621"/>
      <c r="D43" s="625"/>
      <c r="E43" s="614"/>
      <c r="F43" s="614"/>
      <c r="G43" s="614"/>
      <c r="H43" s="614"/>
      <c r="I43" s="614"/>
      <c r="J43" s="320" t="s">
        <v>252</v>
      </c>
      <c r="K43" s="321">
        <v>0</v>
      </c>
      <c r="L43" s="614"/>
      <c r="M43" s="614"/>
      <c r="N43" s="614"/>
      <c r="O43" s="614"/>
      <c r="P43" s="630"/>
    </row>
    <row r="44" spans="1:16" ht="15.75" customHeight="1">
      <c r="A44" s="631"/>
      <c r="B44" s="621"/>
      <c r="C44" s="621"/>
      <c r="D44" s="625"/>
      <c r="E44" s="614"/>
      <c r="F44" s="614"/>
      <c r="G44" s="614"/>
      <c r="H44" s="614"/>
      <c r="I44" s="614"/>
      <c r="J44" s="322" t="s">
        <v>253</v>
      </c>
      <c r="K44" s="323">
        <v>0</v>
      </c>
      <c r="L44" s="614"/>
      <c r="M44" s="614"/>
      <c r="N44" s="614"/>
      <c r="O44" s="614"/>
      <c r="P44" s="630"/>
    </row>
    <row r="45" spans="1:16" ht="18" customHeight="1">
      <c r="A45" s="631" t="s">
        <v>207</v>
      </c>
      <c r="B45" s="621">
        <v>600</v>
      </c>
      <c r="C45" s="621">
        <v>60014</v>
      </c>
      <c r="D45" s="625" t="s">
        <v>719</v>
      </c>
      <c r="E45" s="614">
        <f>SUM(F45+G45+M45+N45+O45)</f>
        <v>290000</v>
      </c>
      <c r="F45" s="614">
        <v>20000</v>
      </c>
      <c r="G45" s="614">
        <f>SUM(H45+I45+K45+K46+K47+K48+L45)</f>
        <v>270000</v>
      </c>
      <c r="H45" s="614"/>
      <c r="I45" s="614">
        <v>135000</v>
      </c>
      <c r="J45" s="320" t="s">
        <v>249</v>
      </c>
      <c r="K45" s="321">
        <v>0</v>
      </c>
      <c r="L45" s="614"/>
      <c r="M45" s="614"/>
      <c r="N45" s="614"/>
      <c r="O45" s="614"/>
      <c r="P45" s="630" t="s">
        <v>250</v>
      </c>
    </row>
    <row r="46" spans="1:16" ht="20.25" customHeight="1">
      <c r="A46" s="631"/>
      <c r="B46" s="621"/>
      <c r="C46" s="621"/>
      <c r="D46" s="625"/>
      <c r="E46" s="614"/>
      <c r="F46" s="614"/>
      <c r="G46" s="614"/>
      <c r="H46" s="614"/>
      <c r="I46" s="614"/>
      <c r="J46" s="320" t="s">
        <v>251</v>
      </c>
      <c r="K46" s="395">
        <v>135000</v>
      </c>
      <c r="L46" s="614"/>
      <c r="M46" s="614"/>
      <c r="N46" s="614"/>
      <c r="O46" s="614"/>
      <c r="P46" s="630"/>
    </row>
    <row r="47" spans="1:16" ht="19.5" customHeight="1">
      <c r="A47" s="631"/>
      <c r="B47" s="621"/>
      <c r="C47" s="621"/>
      <c r="D47" s="625"/>
      <c r="E47" s="614"/>
      <c r="F47" s="614"/>
      <c r="G47" s="614"/>
      <c r="H47" s="614"/>
      <c r="I47" s="614"/>
      <c r="J47" s="320" t="s">
        <v>252</v>
      </c>
      <c r="K47" s="321">
        <v>0</v>
      </c>
      <c r="L47" s="614"/>
      <c r="M47" s="614"/>
      <c r="N47" s="614"/>
      <c r="O47" s="614"/>
      <c r="P47" s="630"/>
    </row>
    <row r="48" spans="1:16" ht="28.5" customHeight="1">
      <c r="A48" s="631"/>
      <c r="B48" s="621"/>
      <c r="C48" s="621"/>
      <c r="D48" s="625"/>
      <c r="E48" s="614"/>
      <c r="F48" s="614"/>
      <c r="G48" s="614"/>
      <c r="H48" s="614"/>
      <c r="I48" s="614"/>
      <c r="J48" s="322" t="s">
        <v>253</v>
      </c>
      <c r="K48" s="323">
        <v>0</v>
      </c>
      <c r="L48" s="614"/>
      <c r="M48" s="614"/>
      <c r="N48" s="614"/>
      <c r="O48" s="614"/>
      <c r="P48" s="630"/>
    </row>
    <row r="49" spans="1:16" ht="22.5" customHeight="1">
      <c r="A49" s="631" t="s">
        <v>550</v>
      </c>
      <c r="B49" s="621">
        <v>600</v>
      </c>
      <c r="C49" s="621">
        <v>60014</v>
      </c>
      <c r="D49" s="639" t="s">
        <v>205</v>
      </c>
      <c r="E49" s="614">
        <f>SUM(F49+G49+M49+N49+O49)</f>
        <v>1600000</v>
      </c>
      <c r="F49" s="614">
        <v>0</v>
      </c>
      <c r="G49" s="614">
        <f>SUM(H49+I49+K49+K50+K51+K52+L49)</f>
        <v>100000</v>
      </c>
      <c r="H49" s="614"/>
      <c r="I49" s="614">
        <v>100000</v>
      </c>
      <c r="J49" s="320" t="s">
        <v>249</v>
      </c>
      <c r="K49" s="321">
        <v>0</v>
      </c>
      <c r="L49" s="614"/>
      <c r="M49" s="614">
        <v>1500000</v>
      </c>
      <c r="N49" s="614"/>
      <c r="O49" s="614"/>
      <c r="P49" s="630" t="s">
        <v>250</v>
      </c>
    </row>
    <row r="50" spans="1:16" ht="22.5" customHeight="1">
      <c r="A50" s="631"/>
      <c r="B50" s="621"/>
      <c r="C50" s="621"/>
      <c r="D50" s="640"/>
      <c r="E50" s="614"/>
      <c r="F50" s="614"/>
      <c r="G50" s="614"/>
      <c r="H50" s="614"/>
      <c r="I50" s="614"/>
      <c r="J50" s="320" t="s">
        <v>251</v>
      </c>
      <c r="K50" s="395"/>
      <c r="L50" s="614"/>
      <c r="M50" s="614"/>
      <c r="N50" s="614"/>
      <c r="O50" s="614"/>
      <c r="P50" s="630"/>
    </row>
    <row r="51" spans="1:16" ht="21.75" customHeight="1">
      <c r="A51" s="631"/>
      <c r="B51" s="621"/>
      <c r="C51" s="621"/>
      <c r="D51" s="640"/>
      <c r="E51" s="614"/>
      <c r="F51" s="614"/>
      <c r="G51" s="614"/>
      <c r="H51" s="614"/>
      <c r="I51" s="614"/>
      <c r="J51" s="320" t="s">
        <v>252</v>
      </c>
      <c r="K51" s="321">
        <v>0</v>
      </c>
      <c r="L51" s="614"/>
      <c r="M51" s="614"/>
      <c r="N51" s="614"/>
      <c r="O51" s="614"/>
      <c r="P51" s="630"/>
    </row>
    <row r="52" spans="1:16" ht="28.5" customHeight="1">
      <c r="A52" s="631"/>
      <c r="B52" s="621"/>
      <c r="C52" s="621"/>
      <c r="D52" s="641"/>
      <c r="E52" s="614"/>
      <c r="F52" s="614"/>
      <c r="G52" s="614"/>
      <c r="H52" s="614"/>
      <c r="I52" s="614"/>
      <c r="J52" s="322" t="s">
        <v>253</v>
      </c>
      <c r="K52" s="323">
        <v>0</v>
      </c>
      <c r="L52" s="614"/>
      <c r="M52" s="614"/>
      <c r="N52" s="614"/>
      <c r="O52" s="614"/>
      <c r="P52" s="630"/>
    </row>
    <row r="53" spans="1:16" ht="21" customHeight="1">
      <c r="A53" s="631" t="s">
        <v>208</v>
      </c>
      <c r="B53" s="621">
        <v>600</v>
      </c>
      <c r="C53" s="621">
        <v>60014</v>
      </c>
      <c r="D53" s="625" t="s">
        <v>204</v>
      </c>
      <c r="E53" s="614">
        <f>SUM(F53+G53+M53+N53+O53)</f>
        <v>2500000</v>
      </c>
      <c r="F53" s="614">
        <v>0</v>
      </c>
      <c r="G53" s="614">
        <f>SUM(H53+I53+K53+K54+K55+K56+L53)</f>
        <v>200000</v>
      </c>
      <c r="H53" s="614"/>
      <c r="I53" s="614">
        <v>200000</v>
      </c>
      <c r="J53" s="320" t="s">
        <v>249</v>
      </c>
      <c r="K53" s="321">
        <v>0</v>
      </c>
      <c r="L53" s="614"/>
      <c r="M53" s="614">
        <v>1000000</v>
      </c>
      <c r="N53" s="614">
        <v>1300000</v>
      </c>
      <c r="O53" s="614"/>
      <c r="P53" s="630" t="s">
        <v>250</v>
      </c>
    </row>
    <row r="54" spans="1:16" ht="21" customHeight="1">
      <c r="A54" s="631"/>
      <c r="B54" s="621"/>
      <c r="C54" s="621"/>
      <c r="D54" s="625"/>
      <c r="E54" s="614"/>
      <c r="F54" s="614"/>
      <c r="G54" s="614"/>
      <c r="H54" s="614"/>
      <c r="I54" s="614"/>
      <c r="J54" s="320" t="s">
        <v>251</v>
      </c>
      <c r="K54" s="395"/>
      <c r="L54" s="614"/>
      <c r="M54" s="614"/>
      <c r="N54" s="614"/>
      <c r="O54" s="614"/>
      <c r="P54" s="630"/>
    </row>
    <row r="55" spans="1:16" ht="21" customHeight="1">
      <c r="A55" s="631"/>
      <c r="B55" s="621"/>
      <c r="C55" s="621"/>
      <c r="D55" s="625"/>
      <c r="E55" s="614"/>
      <c r="F55" s="614"/>
      <c r="G55" s="614"/>
      <c r="H55" s="614"/>
      <c r="I55" s="614"/>
      <c r="J55" s="320" t="s">
        <v>252</v>
      </c>
      <c r="K55" s="321">
        <v>0</v>
      </c>
      <c r="L55" s="614"/>
      <c r="M55" s="614"/>
      <c r="N55" s="614"/>
      <c r="O55" s="614"/>
      <c r="P55" s="630"/>
    </row>
    <row r="56" spans="1:16" ht="21" customHeight="1">
      <c r="A56" s="631"/>
      <c r="B56" s="621"/>
      <c r="C56" s="621"/>
      <c r="D56" s="625"/>
      <c r="E56" s="614"/>
      <c r="F56" s="614"/>
      <c r="G56" s="614"/>
      <c r="H56" s="614"/>
      <c r="I56" s="614"/>
      <c r="J56" s="322" t="s">
        <v>253</v>
      </c>
      <c r="K56" s="323">
        <v>0</v>
      </c>
      <c r="L56" s="614"/>
      <c r="M56" s="614"/>
      <c r="N56" s="614"/>
      <c r="O56" s="614"/>
      <c r="P56" s="630"/>
    </row>
    <row r="57" spans="1:16" ht="21" customHeight="1">
      <c r="A57" s="631" t="s">
        <v>551</v>
      </c>
      <c r="B57" s="621">
        <v>600</v>
      </c>
      <c r="C57" s="621">
        <v>60014</v>
      </c>
      <c r="D57" s="625" t="s">
        <v>789</v>
      </c>
      <c r="E57" s="614">
        <f>SUM(F57+G57+M57+N57+O57)</f>
        <v>5080000</v>
      </c>
      <c r="F57" s="614">
        <v>0</v>
      </c>
      <c r="G57" s="614">
        <f>SUM(H57+I57+K57+K58+K59+K60+L57)</f>
        <v>80000</v>
      </c>
      <c r="H57" s="614"/>
      <c r="I57" s="614">
        <v>80000</v>
      </c>
      <c r="J57" s="324" t="s">
        <v>249</v>
      </c>
      <c r="K57" s="325">
        <v>0</v>
      </c>
      <c r="L57" s="614"/>
      <c r="M57" s="614">
        <v>5000000</v>
      </c>
      <c r="N57" s="614"/>
      <c r="O57" s="614"/>
      <c r="P57" s="630" t="s">
        <v>250</v>
      </c>
    </row>
    <row r="58" spans="1:16" ht="21" customHeight="1">
      <c r="A58" s="631"/>
      <c r="B58" s="621"/>
      <c r="C58" s="621"/>
      <c r="D58" s="625"/>
      <c r="E58" s="614"/>
      <c r="F58" s="614"/>
      <c r="G58" s="614"/>
      <c r="H58" s="614"/>
      <c r="I58" s="614"/>
      <c r="J58" s="320" t="s">
        <v>251</v>
      </c>
      <c r="K58" s="395"/>
      <c r="L58" s="614"/>
      <c r="M58" s="614"/>
      <c r="N58" s="614"/>
      <c r="O58" s="614"/>
      <c r="P58" s="630"/>
    </row>
    <row r="59" spans="1:16" ht="21" customHeight="1">
      <c r="A59" s="631"/>
      <c r="B59" s="621"/>
      <c r="C59" s="621"/>
      <c r="D59" s="625"/>
      <c r="E59" s="614"/>
      <c r="F59" s="614"/>
      <c r="G59" s="614"/>
      <c r="H59" s="614"/>
      <c r="I59" s="614"/>
      <c r="J59" s="320" t="s">
        <v>252</v>
      </c>
      <c r="K59" s="321">
        <v>0</v>
      </c>
      <c r="L59" s="614"/>
      <c r="M59" s="614"/>
      <c r="N59" s="614"/>
      <c r="O59" s="614"/>
      <c r="P59" s="630"/>
    </row>
    <row r="60" spans="1:16" ht="21" customHeight="1">
      <c r="A60" s="631"/>
      <c r="B60" s="621"/>
      <c r="C60" s="621"/>
      <c r="D60" s="625"/>
      <c r="E60" s="614"/>
      <c r="F60" s="614"/>
      <c r="G60" s="614"/>
      <c r="H60" s="614"/>
      <c r="I60" s="614"/>
      <c r="J60" s="322" t="s">
        <v>253</v>
      </c>
      <c r="K60" s="323">
        <v>0</v>
      </c>
      <c r="L60" s="614"/>
      <c r="M60" s="614"/>
      <c r="N60" s="614"/>
      <c r="O60" s="614"/>
      <c r="P60" s="630"/>
    </row>
    <row r="61" spans="1:16" ht="15.75" customHeight="1">
      <c r="A61" s="631" t="s">
        <v>552</v>
      </c>
      <c r="B61" s="621">
        <v>600</v>
      </c>
      <c r="C61" s="621">
        <v>60014</v>
      </c>
      <c r="D61" s="625" t="s">
        <v>790</v>
      </c>
      <c r="E61" s="614">
        <f>SUM(F61+G61+M61+N61+O61)</f>
        <v>950000</v>
      </c>
      <c r="F61" s="614">
        <v>0</v>
      </c>
      <c r="G61" s="614">
        <f>SUM(H61+I61+K61+K62+K63+K64+L61)</f>
        <v>50000</v>
      </c>
      <c r="H61" s="614"/>
      <c r="I61" s="614">
        <v>50000</v>
      </c>
      <c r="J61" s="324" t="s">
        <v>249</v>
      </c>
      <c r="K61" s="325">
        <v>0</v>
      </c>
      <c r="L61" s="614"/>
      <c r="M61" s="614">
        <v>900000</v>
      </c>
      <c r="N61" s="614">
        <v>0</v>
      </c>
      <c r="O61" s="614"/>
      <c r="P61" s="630" t="s">
        <v>250</v>
      </c>
    </row>
    <row r="62" spans="1:16" ht="15.75" customHeight="1">
      <c r="A62" s="631"/>
      <c r="B62" s="621"/>
      <c r="C62" s="621"/>
      <c r="D62" s="625"/>
      <c r="E62" s="614"/>
      <c r="F62" s="614"/>
      <c r="G62" s="614"/>
      <c r="H62" s="614"/>
      <c r="I62" s="614"/>
      <c r="J62" s="320" t="s">
        <v>251</v>
      </c>
      <c r="K62" s="395"/>
      <c r="L62" s="614"/>
      <c r="M62" s="614"/>
      <c r="N62" s="614"/>
      <c r="O62" s="614"/>
      <c r="P62" s="630"/>
    </row>
    <row r="63" spans="1:16" ht="15.75" customHeight="1">
      <c r="A63" s="631"/>
      <c r="B63" s="621"/>
      <c r="C63" s="621"/>
      <c r="D63" s="625"/>
      <c r="E63" s="614"/>
      <c r="F63" s="614"/>
      <c r="G63" s="614"/>
      <c r="H63" s="614"/>
      <c r="I63" s="614"/>
      <c r="J63" s="320" t="s">
        <v>252</v>
      </c>
      <c r="K63" s="321">
        <v>0</v>
      </c>
      <c r="L63" s="614"/>
      <c r="M63" s="614"/>
      <c r="N63" s="614"/>
      <c r="O63" s="614"/>
      <c r="P63" s="630"/>
    </row>
    <row r="64" spans="1:16" ht="15.75" customHeight="1">
      <c r="A64" s="631"/>
      <c r="B64" s="621"/>
      <c r="C64" s="621"/>
      <c r="D64" s="625"/>
      <c r="E64" s="614"/>
      <c r="F64" s="614"/>
      <c r="G64" s="614"/>
      <c r="H64" s="614"/>
      <c r="I64" s="614"/>
      <c r="J64" s="322" t="s">
        <v>253</v>
      </c>
      <c r="K64" s="323">
        <v>0</v>
      </c>
      <c r="L64" s="614"/>
      <c r="M64" s="614"/>
      <c r="N64" s="614"/>
      <c r="O64" s="614"/>
      <c r="P64" s="630"/>
    </row>
    <row r="65" spans="1:16" ht="26.25" customHeight="1">
      <c r="A65" s="616" t="s">
        <v>254</v>
      </c>
      <c r="B65" s="616"/>
      <c r="C65" s="616"/>
      <c r="D65" s="616"/>
      <c r="E65" s="396">
        <f>SUM(E13:E64)</f>
        <v>44056481</v>
      </c>
      <c r="F65" s="396">
        <f>SUM(F13:F64)</f>
        <v>7078437</v>
      </c>
      <c r="G65" s="396">
        <f>SUM(G13:G64)</f>
        <v>13300000</v>
      </c>
      <c r="H65" s="396">
        <f>SUM(H13:H64)</f>
        <v>0</v>
      </c>
      <c r="I65" s="396">
        <f>SUM(I13:I64)</f>
        <v>10123548</v>
      </c>
      <c r="J65" s="623">
        <f>SUM(K13:K64)</f>
        <v>2437294</v>
      </c>
      <c r="K65" s="623"/>
      <c r="L65" s="396">
        <f>SUM(L13:L64)</f>
        <v>739158</v>
      </c>
      <c r="M65" s="396">
        <f>SUM(M13:M64)</f>
        <v>11278044</v>
      </c>
      <c r="N65" s="396">
        <f>SUM(N13:N64)</f>
        <v>5500000</v>
      </c>
      <c r="O65" s="396">
        <f>SUM(O13:O64)</f>
        <v>6900000</v>
      </c>
      <c r="P65" s="397" t="s">
        <v>332</v>
      </c>
    </row>
    <row r="66" spans="1:16" ht="15.75" customHeight="1">
      <c r="A66" s="617" t="s">
        <v>553</v>
      </c>
      <c r="B66" s="620">
        <v>700</v>
      </c>
      <c r="C66" s="620">
        <v>70005</v>
      </c>
      <c r="D66" s="624" t="s">
        <v>720</v>
      </c>
      <c r="E66" s="613">
        <f>SUM(F66+G66+M66+N66+O66)</f>
        <v>8010000</v>
      </c>
      <c r="F66" s="613">
        <v>10000</v>
      </c>
      <c r="G66" s="613">
        <f>SUM(H66+I66+K66+K67+K68+K69+L66)</f>
        <v>2666667</v>
      </c>
      <c r="H66" s="613"/>
      <c r="I66" s="613">
        <v>1066667</v>
      </c>
      <c r="J66" s="385" t="s">
        <v>249</v>
      </c>
      <c r="K66" s="386"/>
      <c r="L66" s="613">
        <v>1600000</v>
      </c>
      <c r="M66" s="613">
        <v>2666667</v>
      </c>
      <c r="N66" s="613">
        <v>2666666</v>
      </c>
      <c r="O66" s="613"/>
      <c r="P66" s="627" t="s">
        <v>247</v>
      </c>
    </row>
    <row r="67" spans="1:16" ht="15.75" customHeight="1">
      <c r="A67" s="618"/>
      <c r="B67" s="621"/>
      <c r="C67" s="621"/>
      <c r="D67" s="625"/>
      <c r="E67" s="614"/>
      <c r="F67" s="614"/>
      <c r="G67" s="614"/>
      <c r="H67" s="614"/>
      <c r="I67" s="614"/>
      <c r="J67" s="320" t="s">
        <v>251</v>
      </c>
      <c r="K67" s="321">
        <v>0</v>
      </c>
      <c r="L67" s="614"/>
      <c r="M67" s="614"/>
      <c r="N67" s="614"/>
      <c r="O67" s="614"/>
      <c r="P67" s="628"/>
    </row>
    <row r="68" spans="1:16" ht="15.75" customHeight="1">
      <c r="A68" s="618"/>
      <c r="B68" s="621"/>
      <c r="C68" s="621"/>
      <c r="D68" s="625"/>
      <c r="E68" s="614"/>
      <c r="F68" s="614"/>
      <c r="G68" s="614"/>
      <c r="H68" s="614"/>
      <c r="I68" s="614"/>
      <c r="J68" s="320" t="s">
        <v>252</v>
      </c>
      <c r="K68" s="321">
        <v>0</v>
      </c>
      <c r="L68" s="614"/>
      <c r="M68" s="614"/>
      <c r="N68" s="614"/>
      <c r="O68" s="614"/>
      <c r="P68" s="628"/>
    </row>
    <row r="69" spans="1:16" ht="13.5" customHeight="1">
      <c r="A69" s="619"/>
      <c r="B69" s="622"/>
      <c r="C69" s="622"/>
      <c r="D69" s="626"/>
      <c r="E69" s="615"/>
      <c r="F69" s="615"/>
      <c r="G69" s="615"/>
      <c r="H69" s="615"/>
      <c r="I69" s="615"/>
      <c r="J69" s="387" t="s">
        <v>253</v>
      </c>
      <c r="K69" s="388">
        <v>0</v>
      </c>
      <c r="L69" s="615"/>
      <c r="M69" s="615"/>
      <c r="N69" s="615"/>
      <c r="O69" s="615"/>
      <c r="P69" s="629"/>
    </row>
    <row r="70" spans="1:16" ht="15.75" customHeight="1">
      <c r="A70" s="617" t="s">
        <v>209</v>
      </c>
      <c r="B70" s="620">
        <v>750</v>
      </c>
      <c r="C70" s="620">
        <v>75020</v>
      </c>
      <c r="D70" s="624" t="s">
        <v>721</v>
      </c>
      <c r="E70" s="613">
        <f>SUM(F70+G70+M70+N70+O70)</f>
        <v>554999</v>
      </c>
      <c r="F70" s="613">
        <v>8540</v>
      </c>
      <c r="G70" s="613">
        <f>SUM(H70+I70+K70+K71+K72+K73+L70)</f>
        <v>290207</v>
      </c>
      <c r="H70" s="613"/>
      <c r="I70" s="613">
        <v>43531</v>
      </c>
      <c r="J70" s="385" t="s">
        <v>249</v>
      </c>
      <c r="K70" s="386"/>
      <c r="L70" s="613">
        <v>246676</v>
      </c>
      <c r="M70" s="613">
        <v>148122</v>
      </c>
      <c r="N70" s="613">
        <v>108130</v>
      </c>
      <c r="O70" s="613"/>
      <c r="P70" s="627" t="s">
        <v>247</v>
      </c>
    </row>
    <row r="71" spans="1:16" ht="12.75" customHeight="1">
      <c r="A71" s="618"/>
      <c r="B71" s="621"/>
      <c r="C71" s="621"/>
      <c r="D71" s="625"/>
      <c r="E71" s="614"/>
      <c r="F71" s="614"/>
      <c r="G71" s="614"/>
      <c r="H71" s="614"/>
      <c r="I71" s="614"/>
      <c r="J71" s="320" t="s">
        <v>251</v>
      </c>
      <c r="K71" s="321">
        <v>0</v>
      </c>
      <c r="L71" s="614"/>
      <c r="M71" s="614"/>
      <c r="N71" s="614"/>
      <c r="O71" s="614"/>
      <c r="P71" s="628"/>
    </row>
    <row r="72" spans="1:16" ht="12.75" customHeight="1">
      <c r="A72" s="618"/>
      <c r="B72" s="621"/>
      <c r="C72" s="621"/>
      <c r="D72" s="625"/>
      <c r="E72" s="614"/>
      <c r="F72" s="614"/>
      <c r="G72" s="614"/>
      <c r="H72" s="614"/>
      <c r="I72" s="614"/>
      <c r="J72" s="320" t="s">
        <v>252</v>
      </c>
      <c r="K72" s="321">
        <v>0</v>
      </c>
      <c r="L72" s="614"/>
      <c r="M72" s="614"/>
      <c r="N72" s="614"/>
      <c r="O72" s="614"/>
      <c r="P72" s="628"/>
    </row>
    <row r="73" spans="1:16" ht="12.75" customHeight="1">
      <c r="A73" s="619"/>
      <c r="B73" s="622"/>
      <c r="C73" s="622"/>
      <c r="D73" s="626"/>
      <c r="E73" s="615"/>
      <c r="F73" s="615"/>
      <c r="G73" s="615"/>
      <c r="H73" s="615"/>
      <c r="I73" s="615"/>
      <c r="J73" s="387" t="s">
        <v>253</v>
      </c>
      <c r="K73" s="388">
        <v>0</v>
      </c>
      <c r="L73" s="615"/>
      <c r="M73" s="615"/>
      <c r="N73" s="615"/>
      <c r="O73" s="615"/>
      <c r="P73" s="629"/>
    </row>
    <row r="74" spans="1:16" ht="18.75" customHeight="1">
      <c r="A74" s="617" t="s">
        <v>210</v>
      </c>
      <c r="B74" s="620">
        <v>750</v>
      </c>
      <c r="C74" s="620">
        <v>75020</v>
      </c>
      <c r="D74" s="624" t="s">
        <v>751</v>
      </c>
      <c r="E74" s="613">
        <f>SUM(F74+G74+M74+N74+O74)</f>
        <v>1174214</v>
      </c>
      <c r="F74" s="613">
        <v>17100</v>
      </c>
      <c r="G74" s="613">
        <f>SUM(H74+I74+K74+K75+K76+K77+L74)</f>
        <v>1157114</v>
      </c>
      <c r="H74" s="613"/>
      <c r="I74" s="613">
        <v>1157114</v>
      </c>
      <c r="J74" s="385" t="s">
        <v>249</v>
      </c>
      <c r="K74" s="386"/>
      <c r="L74" s="613">
        <v>0</v>
      </c>
      <c r="M74" s="613">
        <v>0</v>
      </c>
      <c r="N74" s="613">
        <v>0</v>
      </c>
      <c r="O74" s="613"/>
      <c r="P74" s="627" t="s">
        <v>247</v>
      </c>
    </row>
    <row r="75" spans="1:16" ht="19.5" customHeight="1">
      <c r="A75" s="618"/>
      <c r="B75" s="621"/>
      <c r="C75" s="621"/>
      <c r="D75" s="625"/>
      <c r="E75" s="614"/>
      <c r="F75" s="614"/>
      <c r="G75" s="614"/>
      <c r="H75" s="614"/>
      <c r="I75" s="614"/>
      <c r="J75" s="320" t="s">
        <v>251</v>
      </c>
      <c r="K75" s="321">
        <v>0</v>
      </c>
      <c r="L75" s="614"/>
      <c r="M75" s="614"/>
      <c r="N75" s="614"/>
      <c r="O75" s="614"/>
      <c r="P75" s="628"/>
    </row>
    <row r="76" spans="1:16" ht="15.75" customHeight="1">
      <c r="A76" s="618"/>
      <c r="B76" s="621"/>
      <c r="C76" s="621"/>
      <c r="D76" s="625"/>
      <c r="E76" s="614"/>
      <c r="F76" s="614"/>
      <c r="G76" s="614"/>
      <c r="H76" s="614"/>
      <c r="I76" s="614"/>
      <c r="J76" s="320" t="s">
        <v>252</v>
      </c>
      <c r="K76" s="321">
        <v>0</v>
      </c>
      <c r="L76" s="614"/>
      <c r="M76" s="614"/>
      <c r="N76" s="614"/>
      <c r="O76" s="614"/>
      <c r="P76" s="628"/>
    </row>
    <row r="77" spans="1:16" ht="18.75" customHeight="1">
      <c r="A77" s="619"/>
      <c r="B77" s="622"/>
      <c r="C77" s="622"/>
      <c r="D77" s="626"/>
      <c r="E77" s="615"/>
      <c r="F77" s="615"/>
      <c r="G77" s="615"/>
      <c r="H77" s="615"/>
      <c r="I77" s="615"/>
      <c r="J77" s="387" t="s">
        <v>253</v>
      </c>
      <c r="K77" s="388">
        <v>0</v>
      </c>
      <c r="L77" s="615"/>
      <c r="M77" s="615"/>
      <c r="N77" s="615"/>
      <c r="O77" s="615"/>
      <c r="P77" s="629"/>
    </row>
    <row r="78" spans="1:16" ht="15.75" customHeight="1">
      <c r="A78" s="617" t="s">
        <v>1</v>
      </c>
      <c r="B78" s="620">
        <v>750</v>
      </c>
      <c r="C78" s="620">
        <v>75020</v>
      </c>
      <c r="D78" s="624" t="s">
        <v>723</v>
      </c>
      <c r="E78" s="613">
        <f>SUM(F78+G78+M78+N78+O78)</f>
        <v>43746</v>
      </c>
      <c r="F78" s="613">
        <v>4880</v>
      </c>
      <c r="G78" s="613">
        <f>SUM(H78+I78+K78+K79+K80+K81+L78)</f>
        <v>38866</v>
      </c>
      <c r="H78" s="613"/>
      <c r="I78" s="613">
        <v>38866</v>
      </c>
      <c r="J78" s="385" t="s">
        <v>249</v>
      </c>
      <c r="K78" s="386"/>
      <c r="L78" s="613">
        <v>0</v>
      </c>
      <c r="M78" s="613">
        <v>0</v>
      </c>
      <c r="N78" s="613">
        <v>0</v>
      </c>
      <c r="O78" s="613"/>
      <c r="P78" s="627" t="s">
        <v>247</v>
      </c>
    </row>
    <row r="79" spans="1:16" ht="15.75" customHeight="1">
      <c r="A79" s="618"/>
      <c r="B79" s="621"/>
      <c r="C79" s="621"/>
      <c r="D79" s="625"/>
      <c r="E79" s="614"/>
      <c r="F79" s="614"/>
      <c r="G79" s="614"/>
      <c r="H79" s="614"/>
      <c r="I79" s="614"/>
      <c r="J79" s="320" t="s">
        <v>251</v>
      </c>
      <c r="K79" s="321">
        <v>0</v>
      </c>
      <c r="L79" s="614"/>
      <c r="M79" s="614"/>
      <c r="N79" s="614"/>
      <c r="O79" s="614"/>
      <c r="P79" s="628"/>
    </row>
    <row r="80" spans="1:16" ht="15.75" customHeight="1">
      <c r="A80" s="618"/>
      <c r="B80" s="621"/>
      <c r="C80" s="621"/>
      <c r="D80" s="625"/>
      <c r="E80" s="614"/>
      <c r="F80" s="614"/>
      <c r="G80" s="614"/>
      <c r="H80" s="614"/>
      <c r="I80" s="614"/>
      <c r="J80" s="320" t="s">
        <v>252</v>
      </c>
      <c r="K80" s="321">
        <v>0</v>
      </c>
      <c r="L80" s="614"/>
      <c r="M80" s="614"/>
      <c r="N80" s="614"/>
      <c r="O80" s="614"/>
      <c r="P80" s="628"/>
    </row>
    <row r="81" spans="1:16" ht="18.75" customHeight="1">
      <c r="A81" s="619"/>
      <c r="B81" s="622"/>
      <c r="C81" s="622"/>
      <c r="D81" s="626"/>
      <c r="E81" s="615"/>
      <c r="F81" s="615"/>
      <c r="G81" s="615"/>
      <c r="H81" s="615"/>
      <c r="I81" s="615"/>
      <c r="J81" s="387" t="s">
        <v>253</v>
      </c>
      <c r="K81" s="388">
        <v>0</v>
      </c>
      <c r="L81" s="615"/>
      <c r="M81" s="615"/>
      <c r="N81" s="615"/>
      <c r="O81" s="615"/>
      <c r="P81" s="629"/>
    </row>
    <row r="82" spans="1:16" ht="26.25" customHeight="1">
      <c r="A82" s="616" t="s">
        <v>722</v>
      </c>
      <c r="B82" s="616"/>
      <c r="C82" s="616"/>
      <c r="D82" s="616"/>
      <c r="E82" s="396">
        <f>SUM(E70:E81)</f>
        <v>1772959</v>
      </c>
      <c r="F82" s="396">
        <f>SUM(F70:F81)</f>
        <v>30520</v>
      </c>
      <c r="G82" s="396">
        <f>SUM(G70:G81)</f>
        <v>1486187</v>
      </c>
      <c r="H82" s="396">
        <f>SUM(H70:H81)</f>
        <v>0</v>
      </c>
      <c r="I82" s="396">
        <f>SUM(I70:I81)</f>
        <v>1239511</v>
      </c>
      <c r="J82" s="623">
        <f>SUM(K70:K81)</f>
        <v>0</v>
      </c>
      <c r="K82" s="623"/>
      <c r="L82" s="396">
        <f>SUM(L70:L81)</f>
        <v>246676</v>
      </c>
      <c r="M82" s="396">
        <f>SUM(M70:M81)</f>
        <v>148122</v>
      </c>
      <c r="N82" s="396">
        <f>SUM(N70:N81)</f>
        <v>108130</v>
      </c>
      <c r="O82" s="396">
        <f>SUM(O70:O81)</f>
        <v>0</v>
      </c>
      <c r="P82" s="397" t="s">
        <v>332</v>
      </c>
    </row>
    <row r="83" spans="1:16" ht="15.75" customHeight="1">
      <c r="A83" s="617" t="s">
        <v>2</v>
      </c>
      <c r="B83" s="620">
        <v>801</v>
      </c>
      <c r="C83" s="620">
        <v>80120</v>
      </c>
      <c r="D83" s="624" t="s">
        <v>677</v>
      </c>
      <c r="E83" s="613">
        <f>SUM(F83+G83+M83+N83+O83)</f>
        <v>8431080</v>
      </c>
      <c r="F83" s="613">
        <v>155010</v>
      </c>
      <c r="G83" s="613">
        <f>SUM(H83+I83+K83+K84+K85+K86+L83)</f>
        <v>8276070</v>
      </c>
      <c r="H83" s="613"/>
      <c r="I83" s="613">
        <v>5276990</v>
      </c>
      <c r="J83" s="385" t="s">
        <v>249</v>
      </c>
      <c r="K83" s="386"/>
      <c r="L83" s="613">
        <v>2999080</v>
      </c>
      <c r="M83" s="613">
        <v>0</v>
      </c>
      <c r="N83" s="613"/>
      <c r="O83" s="613"/>
      <c r="P83" s="627" t="s">
        <v>554</v>
      </c>
    </row>
    <row r="84" spans="1:16" ht="15.75" customHeight="1">
      <c r="A84" s="618"/>
      <c r="B84" s="621"/>
      <c r="C84" s="621"/>
      <c r="D84" s="625"/>
      <c r="E84" s="614"/>
      <c r="F84" s="614"/>
      <c r="G84" s="614"/>
      <c r="H84" s="614"/>
      <c r="I84" s="614"/>
      <c r="J84" s="320" t="s">
        <v>251</v>
      </c>
      <c r="K84" s="321">
        <v>0</v>
      </c>
      <c r="L84" s="614"/>
      <c r="M84" s="614"/>
      <c r="N84" s="614"/>
      <c r="O84" s="614"/>
      <c r="P84" s="628"/>
    </row>
    <row r="85" spans="1:16" ht="15.75" customHeight="1">
      <c r="A85" s="618"/>
      <c r="B85" s="621"/>
      <c r="C85" s="621"/>
      <c r="D85" s="625"/>
      <c r="E85" s="614"/>
      <c r="F85" s="614"/>
      <c r="G85" s="614"/>
      <c r="H85" s="614"/>
      <c r="I85" s="614"/>
      <c r="J85" s="320" t="s">
        <v>252</v>
      </c>
      <c r="K85" s="321">
        <v>0</v>
      </c>
      <c r="L85" s="614"/>
      <c r="M85" s="614"/>
      <c r="N85" s="614"/>
      <c r="O85" s="614"/>
      <c r="P85" s="628"/>
    </row>
    <row r="86" spans="1:16" ht="15.75" customHeight="1">
      <c r="A86" s="619"/>
      <c r="B86" s="622"/>
      <c r="C86" s="622"/>
      <c r="D86" s="626"/>
      <c r="E86" s="615"/>
      <c r="F86" s="615"/>
      <c r="G86" s="615"/>
      <c r="H86" s="615"/>
      <c r="I86" s="615"/>
      <c r="J86" s="387" t="s">
        <v>253</v>
      </c>
      <c r="K86" s="388">
        <v>0</v>
      </c>
      <c r="L86" s="615"/>
      <c r="M86" s="615"/>
      <c r="N86" s="615"/>
      <c r="O86" s="615"/>
      <c r="P86" s="629"/>
    </row>
    <row r="87" spans="1:16" ht="27.75" customHeight="1">
      <c r="A87" s="632" t="s">
        <v>255</v>
      </c>
      <c r="B87" s="632"/>
      <c r="C87" s="632"/>
      <c r="D87" s="632"/>
      <c r="E87" s="390">
        <f>SUM(E65,E66,E82,E83)</f>
        <v>62270520</v>
      </c>
      <c r="F87" s="390">
        <f>SUM(F65,F66,F82,F83)</f>
        <v>7273967</v>
      </c>
      <c r="G87" s="390">
        <f>SUM(G65,G66,G82,G83)</f>
        <v>25728924</v>
      </c>
      <c r="H87" s="390">
        <f>SUM(H65,H66,H82,H83)</f>
        <v>0</v>
      </c>
      <c r="I87" s="390">
        <f>SUM(I65,I66,I82,I83)</f>
        <v>17706716</v>
      </c>
      <c r="J87" s="648">
        <f>SUM(J65,K66:K69,J82,K83:K86)</f>
        <v>2437294</v>
      </c>
      <c r="K87" s="649"/>
      <c r="L87" s="390">
        <f>SUM(L65,L66,L82,L83)</f>
        <v>5584914</v>
      </c>
      <c r="M87" s="390">
        <f>SUM(M65,M66,M82,M83)</f>
        <v>14092833</v>
      </c>
      <c r="N87" s="390">
        <f>SUM(N65,N66,N82,N83)</f>
        <v>8274796</v>
      </c>
      <c r="O87" s="390">
        <f>SUM(O65,O66,O82,O83)</f>
        <v>6900000</v>
      </c>
      <c r="P87" s="389" t="s">
        <v>332</v>
      </c>
    </row>
    <row r="89" spans="1:4" ht="12.75">
      <c r="A89" s="156" t="s">
        <v>340</v>
      </c>
      <c r="B89" s="156"/>
      <c r="C89" s="154"/>
      <c r="D89" s="154"/>
    </row>
    <row r="90" spans="1:4" ht="12.75">
      <c r="A90" s="156" t="s">
        <v>336</v>
      </c>
      <c r="B90" s="156"/>
      <c r="C90" s="154"/>
      <c r="D90" s="154"/>
    </row>
    <row r="91" spans="1:4" ht="12.75">
      <c r="A91" s="156" t="s">
        <v>337</v>
      </c>
      <c r="B91" s="156"/>
      <c r="C91" s="154"/>
      <c r="D91" s="154"/>
    </row>
    <row r="92" spans="1:4" ht="12.75">
      <c r="A92" s="156" t="s">
        <v>338</v>
      </c>
      <c r="B92" s="156"/>
      <c r="C92" s="154"/>
      <c r="D92" s="154"/>
    </row>
    <row r="93" spans="1:4" ht="12.75">
      <c r="A93" s="156" t="s">
        <v>339</v>
      </c>
      <c r="B93" s="156"/>
      <c r="C93" s="154"/>
      <c r="D93" s="154"/>
    </row>
  </sheetData>
  <sheetProtection/>
  <mergeCells count="278">
    <mergeCell ref="N2:P2"/>
    <mergeCell ref="N57:N60"/>
    <mergeCell ref="O57:O60"/>
    <mergeCell ref="P57:P60"/>
    <mergeCell ref="L53:L56"/>
    <mergeCell ref="M53:M56"/>
    <mergeCell ref="N53:N56"/>
    <mergeCell ref="O53:O56"/>
    <mergeCell ref="P53:P56"/>
    <mergeCell ref="A5:P5"/>
    <mergeCell ref="B57:B60"/>
    <mergeCell ref="C57:C60"/>
    <mergeCell ref="D57:D60"/>
    <mergeCell ref="E57:E60"/>
    <mergeCell ref="J87:K87"/>
    <mergeCell ref="A74:A77"/>
    <mergeCell ref="B74:B77"/>
    <mergeCell ref="C74:C77"/>
    <mergeCell ref="D74:D77"/>
    <mergeCell ref="E78:E81"/>
    <mergeCell ref="O70:O73"/>
    <mergeCell ref="O61:O64"/>
    <mergeCell ref="L61:L64"/>
    <mergeCell ref="M61:M64"/>
    <mergeCell ref="N61:N64"/>
    <mergeCell ref="L66:L69"/>
    <mergeCell ref="M70:M73"/>
    <mergeCell ref="N70:N73"/>
    <mergeCell ref="L70:L73"/>
    <mergeCell ref="N74:N77"/>
    <mergeCell ref="J12:K12"/>
    <mergeCell ref="I13:I16"/>
    <mergeCell ref="L13:L16"/>
    <mergeCell ref="M13:M16"/>
    <mergeCell ref="N13:N16"/>
    <mergeCell ref="I17:I20"/>
    <mergeCell ref="M17:M20"/>
    <mergeCell ref="N17:N20"/>
    <mergeCell ref="N49:N52"/>
    <mergeCell ref="P7:P11"/>
    <mergeCell ref="J9:K11"/>
    <mergeCell ref="L9:L11"/>
    <mergeCell ref="H9:H11"/>
    <mergeCell ref="I9:I11"/>
    <mergeCell ref="F7:F11"/>
    <mergeCell ref="N8:N11"/>
    <mergeCell ref="A7:A11"/>
    <mergeCell ref="B7:B11"/>
    <mergeCell ref="C7:C11"/>
    <mergeCell ref="D7:D11"/>
    <mergeCell ref="G8:G11"/>
    <mergeCell ref="E7:E11"/>
    <mergeCell ref="G7:O7"/>
    <mergeCell ref="H8:L8"/>
    <mergeCell ref="O8:O11"/>
    <mergeCell ref="M8:M11"/>
    <mergeCell ref="E13:E16"/>
    <mergeCell ref="F13:F16"/>
    <mergeCell ref="G13:G16"/>
    <mergeCell ref="H13:H16"/>
    <mergeCell ref="A13:A16"/>
    <mergeCell ref="B13:B16"/>
    <mergeCell ref="C13:C16"/>
    <mergeCell ref="D13:D16"/>
    <mergeCell ref="O13:O16"/>
    <mergeCell ref="P13:P16"/>
    <mergeCell ref="A17:A20"/>
    <mergeCell ref="B17:B20"/>
    <mergeCell ref="C17:C20"/>
    <mergeCell ref="D17:D20"/>
    <mergeCell ref="E17:E20"/>
    <mergeCell ref="F17:F20"/>
    <mergeCell ref="G17:G20"/>
    <mergeCell ref="H17:H20"/>
    <mergeCell ref="L45:L48"/>
    <mergeCell ref="M45:M48"/>
    <mergeCell ref="L57:L60"/>
    <mergeCell ref="M57:M60"/>
    <mergeCell ref="G49:G52"/>
    <mergeCell ref="I49:I52"/>
    <mergeCell ref="L49:L52"/>
    <mergeCell ref="H57:H60"/>
    <mergeCell ref="I57:I60"/>
    <mergeCell ref="L17:L20"/>
    <mergeCell ref="C49:C52"/>
    <mergeCell ref="D49:D52"/>
    <mergeCell ref="E49:E52"/>
    <mergeCell ref="F49:F52"/>
    <mergeCell ref="I61:I64"/>
    <mergeCell ref="L25:L28"/>
    <mergeCell ref="I37:I40"/>
    <mergeCell ref="I25:I28"/>
    <mergeCell ref="D21:D24"/>
    <mergeCell ref="P17:P20"/>
    <mergeCell ref="O17:O20"/>
    <mergeCell ref="M66:M69"/>
    <mergeCell ref="N66:N69"/>
    <mergeCell ref="M49:M52"/>
    <mergeCell ref="P21:P24"/>
    <mergeCell ref="O21:O24"/>
    <mergeCell ref="N33:N36"/>
    <mergeCell ref="O37:O40"/>
    <mergeCell ref="P37:P40"/>
    <mergeCell ref="P70:P73"/>
    <mergeCell ref="P61:P64"/>
    <mergeCell ref="O66:O69"/>
    <mergeCell ref="O25:O28"/>
    <mergeCell ref="P66:P69"/>
    <mergeCell ref="O33:O36"/>
    <mergeCell ref="O49:O52"/>
    <mergeCell ref="P29:P32"/>
    <mergeCell ref="O41:O44"/>
    <mergeCell ref="P41:P44"/>
    <mergeCell ref="A25:A28"/>
    <mergeCell ref="B25:B28"/>
    <mergeCell ref="B29:B32"/>
    <mergeCell ref="C29:C32"/>
    <mergeCell ref="D29:D32"/>
    <mergeCell ref="A53:A56"/>
    <mergeCell ref="B53:B56"/>
    <mergeCell ref="C53:C56"/>
    <mergeCell ref="A49:A52"/>
    <mergeCell ref="B49:B52"/>
    <mergeCell ref="A21:A24"/>
    <mergeCell ref="B21:B24"/>
    <mergeCell ref="C21:C24"/>
    <mergeCell ref="D53:D56"/>
    <mergeCell ref="E53:E56"/>
    <mergeCell ref="F53:F56"/>
    <mergeCell ref="D33:D36"/>
    <mergeCell ref="C25:C28"/>
    <mergeCell ref="D25:D28"/>
    <mergeCell ref="A33:A36"/>
    <mergeCell ref="L21:L24"/>
    <mergeCell ref="M21:M24"/>
    <mergeCell ref="N21:N24"/>
    <mergeCell ref="H61:H64"/>
    <mergeCell ref="G45:G48"/>
    <mergeCell ref="H45:H48"/>
    <mergeCell ref="M25:M28"/>
    <mergeCell ref="N25:N28"/>
    <mergeCell ref="M29:M32"/>
    <mergeCell ref="G61:G64"/>
    <mergeCell ref="M33:M36"/>
    <mergeCell ref="E21:E24"/>
    <mergeCell ref="F21:F24"/>
    <mergeCell ref="G21:G24"/>
    <mergeCell ref="H21:H24"/>
    <mergeCell ref="G25:G28"/>
    <mergeCell ref="I21:I24"/>
    <mergeCell ref="H25:H28"/>
    <mergeCell ref="E25:E28"/>
    <mergeCell ref="F25:F28"/>
    <mergeCell ref="P33:P36"/>
    <mergeCell ref="P49:P52"/>
    <mergeCell ref="G53:G56"/>
    <mergeCell ref="H53:H56"/>
    <mergeCell ref="I53:I56"/>
    <mergeCell ref="O29:O32"/>
    <mergeCell ref="O45:O48"/>
    <mergeCell ref="L33:L36"/>
    <mergeCell ref="G29:G32"/>
    <mergeCell ref="G37:G40"/>
    <mergeCell ref="B61:B64"/>
    <mergeCell ref="C61:C64"/>
    <mergeCell ref="D61:D64"/>
    <mergeCell ref="E61:E64"/>
    <mergeCell ref="F61:F64"/>
    <mergeCell ref="F74:F77"/>
    <mergeCell ref="C70:C73"/>
    <mergeCell ref="D70:D73"/>
    <mergeCell ref="C66:C69"/>
    <mergeCell ref="E66:E69"/>
    <mergeCell ref="P25:P28"/>
    <mergeCell ref="A87:D87"/>
    <mergeCell ref="E83:E86"/>
    <mergeCell ref="A65:D65"/>
    <mergeCell ref="A70:A73"/>
    <mergeCell ref="A66:A69"/>
    <mergeCell ref="B66:B69"/>
    <mergeCell ref="E74:E77"/>
    <mergeCell ref="D78:D81"/>
    <mergeCell ref="A29:A32"/>
    <mergeCell ref="A45:A48"/>
    <mergeCell ref="B45:B48"/>
    <mergeCell ref="C45:C48"/>
    <mergeCell ref="D45:D48"/>
    <mergeCell ref="A78:A81"/>
    <mergeCell ref="B78:B81"/>
    <mergeCell ref="C78:C81"/>
    <mergeCell ref="B70:B73"/>
    <mergeCell ref="A61:A64"/>
    <mergeCell ref="A57:A60"/>
    <mergeCell ref="B33:B36"/>
    <mergeCell ref="C33:C36"/>
    <mergeCell ref="H74:H77"/>
    <mergeCell ref="G74:G77"/>
    <mergeCell ref="F57:F60"/>
    <mergeCell ref="G57:G60"/>
    <mergeCell ref="E33:E36"/>
    <mergeCell ref="F33:F36"/>
    <mergeCell ref="G33:G36"/>
    <mergeCell ref="H33:H36"/>
    <mergeCell ref="F29:F32"/>
    <mergeCell ref="L41:L44"/>
    <mergeCell ref="G41:G44"/>
    <mergeCell ref="H29:H32"/>
    <mergeCell ref="I29:I32"/>
    <mergeCell ref="L29:L32"/>
    <mergeCell ref="I33:I36"/>
    <mergeCell ref="H41:H44"/>
    <mergeCell ref="I41:I44"/>
    <mergeCell ref="C37:C40"/>
    <mergeCell ref="D37:D40"/>
    <mergeCell ref="N29:N32"/>
    <mergeCell ref="H37:H40"/>
    <mergeCell ref="E41:E44"/>
    <mergeCell ref="F41:F44"/>
    <mergeCell ref="E37:E40"/>
    <mergeCell ref="F37:F40"/>
    <mergeCell ref="L37:L40"/>
    <mergeCell ref="E29:E32"/>
    <mergeCell ref="M37:M40"/>
    <mergeCell ref="N37:N40"/>
    <mergeCell ref="M41:M44"/>
    <mergeCell ref="N41:N44"/>
    <mergeCell ref="A41:A44"/>
    <mergeCell ref="B41:B44"/>
    <mergeCell ref="C41:C44"/>
    <mergeCell ref="D41:D44"/>
    <mergeCell ref="A37:A40"/>
    <mergeCell ref="B37:B40"/>
    <mergeCell ref="E45:E48"/>
    <mergeCell ref="F45:F48"/>
    <mergeCell ref="H49:H52"/>
    <mergeCell ref="I66:I69"/>
    <mergeCell ref="D66:D69"/>
    <mergeCell ref="H70:H73"/>
    <mergeCell ref="I45:I48"/>
    <mergeCell ref="P45:P48"/>
    <mergeCell ref="E70:E73"/>
    <mergeCell ref="F70:F73"/>
    <mergeCell ref="G70:G73"/>
    <mergeCell ref="N45:N48"/>
    <mergeCell ref="J65:K65"/>
    <mergeCell ref="G66:G69"/>
    <mergeCell ref="H66:H69"/>
    <mergeCell ref="I70:I73"/>
    <mergeCell ref="F66:F69"/>
    <mergeCell ref="O74:O77"/>
    <mergeCell ref="P74:P77"/>
    <mergeCell ref="I74:I77"/>
    <mergeCell ref="L74:L77"/>
    <mergeCell ref="P83:P86"/>
    <mergeCell ref="I83:I86"/>
    <mergeCell ref="L83:L86"/>
    <mergeCell ref="M83:M86"/>
    <mergeCell ref="N83:N86"/>
    <mergeCell ref="M74:M77"/>
    <mergeCell ref="F78:F81"/>
    <mergeCell ref="G78:G81"/>
    <mergeCell ref="H78:H81"/>
    <mergeCell ref="P78:P81"/>
    <mergeCell ref="L78:L81"/>
    <mergeCell ref="M78:M81"/>
    <mergeCell ref="N78:N81"/>
    <mergeCell ref="O78:O81"/>
    <mergeCell ref="I78:I81"/>
    <mergeCell ref="H83:H86"/>
    <mergeCell ref="A82:D82"/>
    <mergeCell ref="O83:O86"/>
    <mergeCell ref="F83:F86"/>
    <mergeCell ref="G83:G86"/>
    <mergeCell ref="A83:A86"/>
    <mergeCell ref="B83:B86"/>
    <mergeCell ref="J82:K82"/>
    <mergeCell ref="D83:D86"/>
    <mergeCell ref="C83:C86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zoomScaleSheetLayoutView="75" zoomScalePageLayoutView="0" workbookViewId="0" topLeftCell="A10">
      <selection activeCell="E60" sqref="E60:E63"/>
    </sheetView>
  </sheetViews>
  <sheetFormatPr defaultColWidth="9.00390625" defaultRowHeight="12.75"/>
  <cols>
    <col min="1" max="1" width="6.375" style="1" customWidth="1"/>
    <col min="2" max="2" width="8.25390625" style="1" customWidth="1"/>
    <col min="3" max="3" width="9.12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3.375" style="1" customWidth="1"/>
    <col min="9" max="10" width="9.125" style="1" customWidth="1"/>
    <col min="11" max="11" width="18.75390625" style="1" customWidth="1"/>
    <col min="12" max="16384" width="9.125" style="1" customWidth="1"/>
  </cols>
  <sheetData>
    <row r="1" spans="10:11" s="301" customFormat="1" ht="12" customHeight="1">
      <c r="J1" s="675" t="s">
        <v>317</v>
      </c>
      <c r="K1" s="675"/>
    </row>
    <row r="2" spans="10:12" s="301" customFormat="1" ht="12" customHeight="1">
      <c r="J2" s="572" t="s">
        <v>791</v>
      </c>
      <c r="K2" s="572"/>
      <c r="L2" s="572"/>
    </row>
    <row r="3" spans="10:12" s="301" customFormat="1" ht="12" customHeight="1">
      <c r="J3" s="560" t="s">
        <v>419</v>
      </c>
      <c r="K3" s="560"/>
      <c r="L3" s="560"/>
    </row>
    <row r="4" spans="10:12" s="301" customFormat="1" ht="10.5" customHeight="1">
      <c r="J4" s="527" t="s">
        <v>793</v>
      </c>
      <c r="K4" s="527"/>
      <c r="L4" s="527"/>
    </row>
    <row r="5" spans="1:11" ht="23.25" customHeight="1">
      <c r="A5" s="650" t="s">
        <v>745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</row>
    <row r="6" spans="1:11" ht="9.75" customHeight="1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4" t="s">
        <v>331</v>
      </c>
    </row>
    <row r="7" spans="1:11" ht="12.75">
      <c r="A7" s="676" t="s">
        <v>333</v>
      </c>
      <c r="B7" s="676" t="s">
        <v>320</v>
      </c>
      <c r="C7" s="676" t="s">
        <v>321</v>
      </c>
      <c r="D7" s="644" t="s">
        <v>347</v>
      </c>
      <c r="E7" s="644" t="s">
        <v>341</v>
      </c>
      <c r="F7" s="644"/>
      <c r="G7" s="644"/>
      <c r="H7" s="644"/>
      <c r="I7" s="644"/>
      <c r="J7" s="644"/>
      <c r="K7" s="677" t="s">
        <v>335</v>
      </c>
    </row>
    <row r="8" spans="1:11" ht="12.75">
      <c r="A8" s="676"/>
      <c r="B8" s="676"/>
      <c r="C8" s="676"/>
      <c r="D8" s="644"/>
      <c r="E8" s="644" t="s">
        <v>752</v>
      </c>
      <c r="F8" s="644" t="s">
        <v>329</v>
      </c>
      <c r="G8" s="644"/>
      <c r="H8" s="644"/>
      <c r="I8" s="644"/>
      <c r="J8" s="644"/>
      <c r="K8" s="677"/>
    </row>
    <row r="9" spans="1:11" ht="12.75">
      <c r="A9" s="676"/>
      <c r="B9" s="676"/>
      <c r="C9" s="676"/>
      <c r="D9" s="644"/>
      <c r="E9" s="644"/>
      <c r="F9" s="644" t="s">
        <v>346</v>
      </c>
      <c r="G9" s="644" t="s">
        <v>343</v>
      </c>
      <c r="H9" s="644" t="s">
        <v>248</v>
      </c>
      <c r="I9" s="644"/>
      <c r="J9" s="646" t="s">
        <v>256</v>
      </c>
      <c r="K9" s="677"/>
    </row>
    <row r="10" spans="1:11" ht="12.75">
      <c r="A10" s="676"/>
      <c r="B10" s="676"/>
      <c r="C10" s="676"/>
      <c r="D10" s="644"/>
      <c r="E10" s="644"/>
      <c r="F10" s="644"/>
      <c r="G10" s="644"/>
      <c r="H10" s="644"/>
      <c r="I10" s="644"/>
      <c r="J10" s="646"/>
      <c r="K10" s="677"/>
    </row>
    <row r="11" spans="1:11" ht="36" customHeight="1">
      <c r="A11" s="676"/>
      <c r="B11" s="676"/>
      <c r="C11" s="676"/>
      <c r="D11" s="644"/>
      <c r="E11" s="644"/>
      <c r="F11" s="644"/>
      <c r="G11" s="644"/>
      <c r="H11" s="644"/>
      <c r="I11" s="644"/>
      <c r="J11" s="646"/>
      <c r="K11" s="677"/>
    </row>
    <row r="12" spans="1:11" ht="12" customHeight="1">
      <c r="A12" s="157">
        <v>1</v>
      </c>
      <c r="B12" s="157">
        <v>2</v>
      </c>
      <c r="C12" s="157">
        <v>3</v>
      </c>
      <c r="D12" s="157">
        <v>4</v>
      </c>
      <c r="E12" s="157">
        <v>6</v>
      </c>
      <c r="F12" s="157">
        <v>7</v>
      </c>
      <c r="G12" s="157">
        <v>8</v>
      </c>
      <c r="H12" s="662">
        <v>9</v>
      </c>
      <c r="I12" s="662"/>
      <c r="J12" s="157">
        <v>10</v>
      </c>
      <c r="K12" s="157">
        <v>11</v>
      </c>
    </row>
    <row r="13" spans="1:11" ht="10.5" customHeight="1">
      <c r="A13" s="661" t="s">
        <v>325</v>
      </c>
      <c r="B13" s="662">
        <v>600</v>
      </c>
      <c r="C13" s="662">
        <v>60014</v>
      </c>
      <c r="D13" s="671" t="s">
        <v>743</v>
      </c>
      <c r="E13" s="656">
        <f>SUM(F13+G13+I13+I14+I15+I16+J13)</f>
        <v>1000000</v>
      </c>
      <c r="F13" s="657">
        <v>0</v>
      </c>
      <c r="G13" s="657">
        <v>1000000</v>
      </c>
      <c r="H13" s="327" t="s">
        <v>249</v>
      </c>
      <c r="I13" s="328">
        <v>0</v>
      </c>
      <c r="J13" s="673"/>
      <c r="K13" s="666" t="s">
        <v>250</v>
      </c>
    </row>
    <row r="14" spans="1:11" ht="10.5" customHeight="1">
      <c r="A14" s="661"/>
      <c r="B14" s="662"/>
      <c r="C14" s="662"/>
      <c r="D14" s="672"/>
      <c r="E14" s="656"/>
      <c r="F14" s="657"/>
      <c r="G14" s="657"/>
      <c r="H14" s="327" t="s">
        <v>251</v>
      </c>
      <c r="I14" s="328"/>
      <c r="J14" s="673"/>
      <c r="K14" s="666"/>
    </row>
    <row r="15" spans="1:11" ht="10.5" customHeight="1">
      <c r="A15" s="661"/>
      <c r="B15" s="662"/>
      <c r="C15" s="662"/>
      <c r="D15" s="672"/>
      <c r="E15" s="656"/>
      <c r="F15" s="657"/>
      <c r="G15" s="657"/>
      <c r="H15" s="327" t="s">
        <v>252</v>
      </c>
      <c r="I15" s="328">
        <v>0</v>
      </c>
      <c r="J15" s="673"/>
      <c r="K15" s="666"/>
    </row>
    <row r="16" spans="1:11" ht="16.5" customHeight="1">
      <c r="A16" s="661"/>
      <c r="B16" s="662"/>
      <c r="C16" s="662"/>
      <c r="D16" s="672"/>
      <c r="E16" s="656"/>
      <c r="F16" s="657"/>
      <c r="G16" s="657"/>
      <c r="H16" s="329" t="s">
        <v>253</v>
      </c>
      <c r="I16" s="330">
        <v>0</v>
      </c>
      <c r="J16" s="673"/>
      <c r="K16" s="666"/>
    </row>
    <row r="17" spans="1:11" ht="14.25" customHeight="1">
      <c r="A17" s="661" t="s">
        <v>326</v>
      </c>
      <c r="B17" s="662">
        <v>600</v>
      </c>
      <c r="C17" s="662">
        <v>60014</v>
      </c>
      <c r="D17" s="671" t="s">
        <v>744</v>
      </c>
      <c r="E17" s="656">
        <f>SUM(F17+G17+I17+I18+I19+I20+J17)</f>
        <v>100000</v>
      </c>
      <c r="F17" s="657">
        <v>0</v>
      </c>
      <c r="G17" s="657">
        <v>100000</v>
      </c>
      <c r="H17" s="327" t="s">
        <v>249</v>
      </c>
      <c r="I17" s="328">
        <v>0</v>
      </c>
      <c r="J17" s="673"/>
      <c r="K17" s="666" t="s">
        <v>250</v>
      </c>
    </row>
    <row r="18" spans="1:11" ht="10.5" customHeight="1">
      <c r="A18" s="661"/>
      <c r="B18" s="662"/>
      <c r="C18" s="662"/>
      <c r="D18" s="672"/>
      <c r="E18" s="656"/>
      <c r="F18" s="657"/>
      <c r="G18" s="657"/>
      <c r="H18" s="327" t="s">
        <v>251</v>
      </c>
      <c r="I18" s="328"/>
      <c r="J18" s="673"/>
      <c r="K18" s="666"/>
    </row>
    <row r="19" spans="1:11" ht="10.5" customHeight="1">
      <c r="A19" s="661"/>
      <c r="B19" s="662"/>
      <c r="C19" s="662"/>
      <c r="D19" s="672"/>
      <c r="E19" s="656"/>
      <c r="F19" s="657"/>
      <c r="G19" s="657"/>
      <c r="H19" s="327" t="s">
        <v>252</v>
      </c>
      <c r="I19" s="328">
        <v>0</v>
      </c>
      <c r="J19" s="673"/>
      <c r="K19" s="666"/>
    </row>
    <row r="20" spans="1:11" ht="15.75" customHeight="1">
      <c r="A20" s="661"/>
      <c r="B20" s="662"/>
      <c r="C20" s="662"/>
      <c r="D20" s="672"/>
      <c r="E20" s="656"/>
      <c r="F20" s="657"/>
      <c r="G20" s="657"/>
      <c r="H20" s="329" t="s">
        <v>253</v>
      </c>
      <c r="I20" s="330">
        <v>0</v>
      </c>
      <c r="J20" s="673"/>
      <c r="K20" s="666"/>
    </row>
    <row r="21" spans="1:11" ht="9.75" customHeight="1">
      <c r="A21" s="661" t="s">
        <v>327</v>
      </c>
      <c r="B21" s="662">
        <v>600</v>
      </c>
      <c r="C21" s="662">
        <v>60014</v>
      </c>
      <c r="D21" s="671" t="s">
        <v>703</v>
      </c>
      <c r="E21" s="656">
        <f>SUM(F21+G21+I21+I22+I23+I24+J21)</f>
        <v>70000</v>
      </c>
      <c r="F21" s="657"/>
      <c r="G21" s="657">
        <v>70000</v>
      </c>
      <c r="H21" s="327" t="s">
        <v>249</v>
      </c>
      <c r="I21" s="328">
        <v>0</v>
      </c>
      <c r="J21" s="673"/>
      <c r="K21" s="666" t="s">
        <v>250</v>
      </c>
    </row>
    <row r="22" spans="1:11" ht="9.75" customHeight="1">
      <c r="A22" s="661"/>
      <c r="B22" s="662"/>
      <c r="C22" s="662"/>
      <c r="D22" s="672"/>
      <c r="E22" s="656"/>
      <c r="F22" s="657"/>
      <c r="G22" s="657"/>
      <c r="H22" s="327" t="s">
        <v>251</v>
      </c>
      <c r="I22" s="328">
        <v>0</v>
      </c>
      <c r="J22" s="673"/>
      <c r="K22" s="666"/>
    </row>
    <row r="23" spans="1:11" ht="11.25" customHeight="1">
      <c r="A23" s="661"/>
      <c r="B23" s="662"/>
      <c r="C23" s="662"/>
      <c r="D23" s="672"/>
      <c r="E23" s="656"/>
      <c r="F23" s="657"/>
      <c r="G23" s="657"/>
      <c r="H23" s="327" t="s">
        <v>252</v>
      </c>
      <c r="I23" s="328">
        <v>0</v>
      </c>
      <c r="J23" s="673"/>
      <c r="K23" s="666"/>
    </row>
    <row r="24" spans="1:11" ht="12.75" customHeight="1">
      <c r="A24" s="661"/>
      <c r="B24" s="662"/>
      <c r="C24" s="662"/>
      <c r="D24" s="672"/>
      <c r="E24" s="656"/>
      <c r="F24" s="657"/>
      <c r="G24" s="657"/>
      <c r="H24" s="329" t="s">
        <v>253</v>
      </c>
      <c r="I24" s="330">
        <v>0</v>
      </c>
      <c r="J24" s="673"/>
      <c r="K24" s="666"/>
    </row>
    <row r="25" spans="1:11" ht="12.75" customHeight="1">
      <c r="A25" s="680" t="s">
        <v>258</v>
      </c>
      <c r="B25" s="680"/>
      <c r="C25" s="680"/>
      <c r="D25" s="680"/>
      <c r="E25" s="331">
        <f>SUM(E13:E24)</f>
        <v>1170000</v>
      </c>
      <c r="F25" s="331">
        <f>SUM(F13:F24)</f>
        <v>0</v>
      </c>
      <c r="G25" s="331">
        <f>SUM(G13:G24)</f>
        <v>1170000</v>
      </c>
      <c r="H25" s="332"/>
      <c r="I25" s="414">
        <f>SUM(I13:I24)</f>
        <v>0</v>
      </c>
      <c r="J25" s="331">
        <f>SUM(J13:J24)</f>
        <v>0</v>
      </c>
      <c r="K25" s="158" t="s">
        <v>332</v>
      </c>
    </row>
    <row r="26" spans="1:11" ht="9" customHeight="1">
      <c r="A26" s="661" t="s">
        <v>319</v>
      </c>
      <c r="B26" s="662">
        <v>700</v>
      </c>
      <c r="C26" s="662">
        <v>70005</v>
      </c>
      <c r="D26" s="681" t="s">
        <v>704</v>
      </c>
      <c r="E26" s="656">
        <f>SUM(F26+G26+I26+I27+I28+I29+J26)</f>
        <v>250000</v>
      </c>
      <c r="F26" s="657"/>
      <c r="G26" s="657">
        <v>250000</v>
      </c>
      <c r="H26" s="333" t="s">
        <v>249</v>
      </c>
      <c r="I26" s="326">
        <v>0</v>
      </c>
      <c r="J26" s="657">
        <v>0</v>
      </c>
      <c r="K26" s="651" t="s">
        <v>247</v>
      </c>
    </row>
    <row r="27" spans="1:11" ht="9" customHeight="1">
      <c r="A27" s="661"/>
      <c r="B27" s="662"/>
      <c r="C27" s="662"/>
      <c r="D27" s="664"/>
      <c r="E27" s="656"/>
      <c r="F27" s="657"/>
      <c r="G27" s="657"/>
      <c r="H27" s="334" t="s">
        <v>251</v>
      </c>
      <c r="I27" s="328">
        <v>0</v>
      </c>
      <c r="J27" s="657"/>
      <c r="K27" s="652"/>
    </row>
    <row r="28" spans="1:11" ht="10.5" customHeight="1">
      <c r="A28" s="661"/>
      <c r="B28" s="662"/>
      <c r="C28" s="662"/>
      <c r="D28" s="664"/>
      <c r="E28" s="656"/>
      <c r="F28" s="657"/>
      <c r="G28" s="657"/>
      <c r="H28" s="334" t="s">
        <v>252</v>
      </c>
      <c r="I28" s="328">
        <v>0</v>
      </c>
      <c r="J28" s="657"/>
      <c r="K28" s="652"/>
    </row>
    <row r="29" spans="1:11" ht="10.5" customHeight="1">
      <c r="A29" s="678"/>
      <c r="B29" s="679"/>
      <c r="C29" s="679"/>
      <c r="D29" s="664"/>
      <c r="E29" s="674"/>
      <c r="F29" s="667"/>
      <c r="G29" s="667"/>
      <c r="H29" s="334" t="s">
        <v>253</v>
      </c>
      <c r="I29" s="328">
        <v>0</v>
      </c>
      <c r="J29" s="667"/>
      <c r="K29" s="652"/>
    </row>
    <row r="30" spans="1:11" ht="8.25" customHeight="1">
      <c r="A30" s="661" t="s">
        <v>390</v>
      </c>
      <c r="B30" s="662">
        <v>710</v>
      </c>
      <c r="C30" s="662">
        <v>71015</v>
      </c>
      <c r="D30" s="681" t="s">
        <v>705</v>
      </c>
      <c r="E30" s="656">
        <f>SUM(F30+G30+I30+I31+I32+I33+J30)</f>
        <v>6000</v>
      </c>
      <c r="F30" s="657">
        <v>6000</v>
      </c>
      <c r="G30" s="657"/>
      <c r="H30" s="333" t="s">
        <v>249</v>
      </c>
      <c r="I30" s="326">
        <v>0</v>
      </c>
      <c r="J30" s="657">
        <v>0</v>
      </c>
      <c r="K30" s="651" t="s">
        <v>706</v>
      </c>
    </row>
    <row r="31" spans="1:11" ht="10.5" customHeight="1">
      <c r="A31" s="661"/>
      <c r="B31" s="662"/>
      <c r="C31" s="662"/>
      <c r="D31" s="664"/>
      <c r="E31" s="656"/>
      <c r="F31" s="657"/>
      <c r="G31" s="657"/>
      <c r="H31" s="334" t="s">
        <v>251</v>
      </c>
      <c r="I31" s="328">
        <v>0</v>
      </c>
      <c r="J31" s="657"/>
      <c r="K31" s="652"/>
    </row>
    <row r="32" spans="1:11" ht="10.5" customHeight="1">
      <c r="A32" s="661"/>
      <c r="B32" s="662"/>
      <c r="C32" s="662"/>
      <c r="D32" s="664"/>
      <c r="E32" s="656"/>
      <c r="F32" s="657"/>
      <c r="G32" s="657"/>
      <c r="H32" s="334" t="s">
        <v>252</v>
      </c>
      <c r="I32" s="328">
        <v>0</v>
      </c>
      <c r="J32" s="657"/>
      <c r="K32" s="652"/>
    </row>
    <row r="33" spans="1:11" ht="10.5" customHeight="1">
      <c r="A33" s="678"/>
      <c r="B33" s="679"/>
      <c r="C33" s="679"/>
      <c r="D33" s="664"/>
      <c r="E33" s="674"/>
      <c r="F33" s="667"/>
      <c r="G33" s="667"/>
      <c r="H33" s="334" t="s">
        <v>253</v>
      </c>
      <c r="I33" s="328">
        <v>0</v>
      </c>
      <c r="J33" s="667"/>
      <c r="K33" s="652"/>
    </row>
    <row r="34" spans="1:11" ht="10.5" customHeight="1">
      <c r="A34" s="688" t="s">
        <v>392</v>
      </c>
      <c r="B34" s="682">
        <v>750</v>
      </c>
      <c r="C34" s="682">
        <v>75020</v>
      </c>
      <c r="D34" s="684" t="s">
        <v>707</v>
      </c>
      <c r="E34" s="686">
        <f>SUM(F34+G34+I34+I35+I36+I37+J34)</f>
        <v>35000</v>
      </c>
      <c r="F34" s="658"/>
      <c r="G34" s="658">
        <v>35000</v>
      </c>
      <c r="H34" s="337" t="s">
        <v>249</v>
      </c>
      <c r="I34" s="338">
        <v>0</v>
      </c>
      <c r="J34" s="658">
        <v>0</v>
      </c>
      <c r="K34" s="668" t="s">
        <v>247</v>
      </c>
    </row>
    <row r="35" spans="1:11" ht="10.5" customHeight="1">
      <c r="A35" s="689"/>
      <c r="B35" s="662"/>
      <c r="C35" s="662"/>
      <c r="D35" s="664"/>
      <c r="E35" s="656"/>
      <c r="F35" s="657"/>
      <c r="G35" s="657"/>
      <c r="H35" s="334" t="s">
        <v>251</v>
      </c>
      <c r="I35" s="328">
        <v>0</v>
      </c>
      <c r="J35" s="657"/>
      <c r="K35" s="669"/>
    </row>
    <row r="36" spans="1:11" ht="10.5" customHeight="1">
      <c r="A36" s="689"/>
      <c r="B36" s="662"/>
      <c r="C36" s="662"/>
      <c r="D36" s="664"/>
      <c r="E36" s="656"/>
      <c r="F36" s="657"/>
      <c r="G36" s="657"/>
      <c r="H36" s="334" t="s">
        <v>252</v>
      </c>
      <c r="I36" s="328">
        <v>0</v>
      </c>
      <c r="J36" s="657"/>
      <c r="K36" s="669"/>
    </row>
    <row r="37" spans="1:11" ht="12.75" customHeight="1">
      <c r="A37" s="690"/>
      <c r="B37" s="683"/>
      <c r="C37" s="683"/>
      <c r="D37" s="685"/>
      <c r="E37" s="687"/>
      <c r="F37" s="659"/>
      <c r="G37" s="659"/>
      <c r="H37" s="335" t="s">
        <v>253</v>
      </c>
      <c r="I37" s="336">
        <v>0</v>
      </c>
      <c r="J37" s="659"/>
      <c r="K37" s="670"/>
    </row>
    <row r="38" spans="1:11" ht="10.5" customHeight="1">
      <c r="A38" s="688" t="s">
        <v>395</v>
      </c>
      <c r="B38" s="682">
        <v>750</v>
      </c>
      <c r="C38" s="682">
        <v>75020</v>
      </c>
      <c r="D38" s="684" t="s">
        <v>708</v>
      </c>
      <c r="E38" s="686">
        <f>SUM(F38+G38+I38+I39+I40+I41+J38)</f>
        <v>20000</v>
      </c>
      <c r="F38" s="658"/>
      <c r="G38" s="658">
        <v>20000</v>
      </c>
      <c r="H38" s="337" t="s">
        <v>249</v>
      </c>
      <c r="I38" s="338">
        <v>0</v>
      </c>
      <c r="J38" s="658">
        <v>0</v>
      </c>
      <c r="K38" s="668" t="s">
        <v>247</v>
      </c>
    </row>
    <row r="39" spans="1:11" ht="15.75" customHeight="1">
      <c r="A39" s="689"/>
      <c r="B39" s="662"/>
      <c r="C39" s="662"/>
      <c r="D39" s="664"/>
      <c r="E39" s="656"/>
      <c r="F39" s="657"/>
      <c r="G39" s="657"/>
      <c r="H39" s="334" t="s">
        <v>251</v>
      </c>
      <c r="I39" s="328">
        <v>0</v>
      </c>
      <c r="J39" s="657"/>
      <c r="K39" s="669"/>
    </row>
    <row r="40" spans="1:11" ht="13.5" customHeight="1">
      <c r="A40" s="689"/>
      <c r="B40" s="662"/>
      <c r="C40" s="662"/>
      <c r="D40" s="664"/>
      <c r="E40" s="656"/>
      <c r="F40" s="657"/>
      <c r="G40" s="657"/>
      <c r="H40" s="334" t="s">
        <v>252</v>
      </c>
      <c r="I40" s="328">
        <v>0</v>
      </c>
      <c r="J40" s="657"/>
      <c r="K40" s="669"/>
    </row>
    <row r="41" spans="1:11" ht="11.25" customHeight="1">
      <c r="A41" s="690"/>
      <c r="B41" s="683"/>
      <c r="C41" s="683"/>
      <c r="D41" s="685"/>
      <c r="E41" s="687"/>
      <c r="F41" s="659"/>
      <c r="G41" s="659"/>
      <c r="H41" s="335" t="s">
        <v>253</v>
      </c>
      <c r="I41" s="336">
        <v>0</v>
      </c>
      <c r="J41" s="659"/>
      <c r="K41" s="670"/>
    </row>
    <row r="42" spans="1:11" ht="15">
      <c r="A42" s="660" t="s">
        <v>555</v>
      </c>
      <c r="B42" s="660"/>
      <c r="C42" s="660"/>
      <c r="D42" s="660"/>
      <c r="E42" s="393">
        <f>SUM(E34:E41)</f>
        <v>55000</v>
      </c>
      <c r="F42" s="393">
        <f>SUM(F34:F41)</f>
        <v>0</v>
      </c>
      <c r="G42" s="393">
        <f>SUM(G34:G41)</f>
        <v>55000</v>
      </c>
      <c r="H42" s="394"/>
      <c r="I42" s="415">
        <f>SUM(I34:I41)</f>
        <v>0</v>
      </c>
      <c r="J42" s="393">
        <f>SUM(J34:J41)</f>
        <v>0</v>
      </c>
      <c r="K42" s="392" t="s">
        <v>332</v>
      </c>
    </row>
    <row r="43" spans="1:11" ht="9" customHeight="1">
      <c r="A43" s="661" t="s">
        <v>396</v>
      </c>
      <c r="B43" s="662">
        <v>754</v>
      </c>
      <c r="C43" s="662">
        <v>75405</v>
      </c>
      <c r="D43" s="663" t="s">
        <v>186</v>
      </c>
      <c r="E43" s="656">
        <f>SUM(F43+G43+I43+I44+I45+I46+J43)</f>
        <v>4000</v>
      </c>
      <c r="F43" s="657">
        <v>4000</v>
      </c>
      <c r="G43" s="657"/>
      <c r="H43" s="333" t="s">
        <v>249</v>
      </c>
      <c r="I43" s="326">
        <v>0</v>
      </c>
      <c r="J43" s="657">
        <v>0</v>
      </c>
      <c r="K43" s="651" t="s">
        <v>247</v>
      </c>
    </row>
    <row r="44" spans="1:11" ht="9" customHeight="1">
      <c r="A44" s="661"/>
      <c r="B44" s="662"/>
      <c r="C44" s="662"/>
      <c r="D44" s="664"/>
      <c r="E44" s="656"/>
      <c r="F44" s="657"/>
      <c r="G44" s="657"/>
      <c r="H44" s="334" t="s">
        <v>251</v>
      </c>
      <c r="I44" s="328">
        <v>0</v>
      </c>
      <c r="J44" s="657"/>
      <c r="K44" s="652"/>
    </row>
    <row r="45" spans="1:11" ht="8.25" customHeight="1">
      <c r="A45" s="661"/>
      <c r="B45" s="662"/>
      <c r="C45" s="662"/>
      <c r="D45" s="664"/>
      <c r="E45" s="656"/>
      <c r="F45" s="657"/>
      <c r="G45" s="657"/>
      <c r="H45" s="334" t="s">
        <v>252</v>
      </c>
      <c r="I45" s="328">
        <v>0</v>
      </c>
      <c r="J45" s="657"/>
      <c r="K45" s="652"/>
    </row>
    <row r="46" spans="1:11" ht="8.25" customHeight="1">
      <c r="A46" s="661"/>
      <c r="B46" s="662"/>
      <c r="C46" s="662"/>
      <c r="D46" s="665"/>
      <c r="E46" s="656"/>
      <c r="F46" s="657"/>
      <c r="G46" s="657"/>
      <c r="H46" s="335" t="s">
        <v>253</v>
      </c>
      <c r="I46" s="336">
        <v>0</v>
      </c>
      <c r="J46" s="657"/>
      <c r="K46" s="653"/>
    </row>
    <row r="47" spans="1:11" ht="10.5" customHeight="1">
      <c r="A47" s="661" t="s">
        <v>398</v>
      </c>
      <c r="B47" s="662">
        <v>754</v>
      </c>
      <c r="C47" s="662">
        <v>75411</v>
      </c>
      <c r="D47" s="663" t="s">
        <v>556</v>
      </c>
      <c r="E47" s="656">
        <f>SUM(F47+G47+I47+I48+I49+I50+J47)</f>
        <v>1150000</v>
      </c>
      <c r="F47" s="657">
        <v>1150000</v>
      </c>
      <c r="G47" s="657"/>
      <c r="H47" s="333" t="s">
        <v>249</v>
      </c>
      <c r="I47" s="326">
        <v>0</v>
      </c>
      <c r="J47" s="657">
        <v>0</v>
      </c>
      <c r="K47" s="651" t="s">
        <v>557</v>
      </c>
    </row>
    <row r="48" spans="1:11" ht="9" customHeight="1">
      <c r="A48" s="661"/>
      <c r="B48" s="662"/>
      <c r="C48" s="662"/>
      <c r="D48" s="664"/>
      <c r="E48" s="656"/>
      <c r="F48" s="657"/>
      <c r="G48" s="657"/>
      <c r="H48" s="334" t="s">
        <v>251</v>
      </c>
      <c r="I48" s="328">
        <v>0</v>
      </c>
      <c r="J48" s="657"/>
      <c r="K48" s="652"/>
    </row>
    <row r="49" spans="1:11" ht="10.5" customHeight="1">
      <c r="A49" s="661"/>
      <c r="B49" s="662"/>
      <c r="C49" s="662"/>
      <c r="D49" s="664"/>
      <c r="E49" s="656"/>
      <c r="F49" s="657"/>
      <c r="G49" s="657"/>
      <c r="H49" s="334" t="s">
        <v>252</v>
      </c>
      <c r="I49" s="328">
        <v>0</v>
      </c>
      <c r="J49" s="657"/>
      <c r="K49" s="652"/>
    </row>
    <row r="50" spans="1:11" ht="10.5" customHeight="1">
      <c r="A50" s="661"/>
      <c r="B50" s="662"/>
      <c r="C50" s="662"/>
      <c r="D50" s="665"/>
      <c r="E50" s="656"/>
      <c r="F50" s="657"/>
      <c r="G50" s="657"/>
      <c r="H50" s="335" t="s">
        <v>253</v>
      </c>
      <c r="I50" s="336">
        <v>0</v>
      </c>
      <c r="J50" s="657"/>
      <c r="K50" s="653"/>
    </row>
    <row r="51" spans="1:11" ht="10.5" customHeight="1">
      <c r="A51" s="661" t="s">
        <v>401</v>
      </c>
      <c r="B51" s="662">
        <v>754</v>
      </c>
      <c r="C51" s="662">
        <v>75411</v>
      </c>
      <c r="D51" s="663" t="s">
        <v>189</v>
      </c>
      <c r="E51" s="656">
        <f>SUM(F51+G51+I51+I52+I53+I54+J51)</f>
        <v>80000</v>
      </c>
      <c r="F51" s="657"/>
      <c r="G51" s="657">
        <v>50000</v>
      </c>
      <c r="H51" s="333" t="s">
        <v>249</v>
      </c>
      <c r="I51" s="326">
        <v>0</v>
      </c>
      <c r="J51" s="657">
        <v>0</v>
      </c>
      <c r="K51" s="651" t="s">
        <v>557</v>
      </c>
    </row>
    <row r="52" spans="1:11" ht="9" customHeight="1">
      <c r="A52" s="661"/>
      <c r="B52" s="662"/>
      <c r="C52" s="662"/>
      <c r="D52" s="664"/>
      <c r="E52" s="656"/>
      <c r="F52" s="657"/>
      <c r="G52" s="657"/>
      <c r="H52" s="334" t="s">
        <v>251</v>
      </c>
      <c r="I52" s="328">
        <v>30000</v>
      </c>
      <c r="J52" s="657"/>
      <c r="K52" s="652"/>
    </row>
    <row r="53" spans="1:11" ht="10.5" customHeight="1">
      <c r="A53" s="661"/>
      <c r="B53" s="662"/>
      <c r="C53" s="662"/>
      <c r="D53" s="664"/>
      <c r="E53" s="656"/>
      <c r="F53" s="657"/>
      <c r="G53" s="657"/>
      <c r="H53" s="334" t="s">
        <v>252</v>
      </c>
      <c r="I53" s="328">
        <v>0</v>
      </c>
      <c r="J53" s="657"/>
      <c r="K53" s="652"/>
    </row>
    <row r="54" spans="1:11" ht="13.5" customHeight="1">
      <c r="A54" s="661"/>
      <c r="B54" s="662"/>
      <c r="C54" s="662"/>
      <c r="D54" s="665"/>
      <c r="E54" s="656"/>
      <c r="F54" s="657"/>
      <c r="G54" s="657"/>
      <c r="H54" s="335" t="s">
        <v>253</v>
      </c>
      <c r="I54" s="336">
        <v>0</v>
      </c>
      <c r="J54" s="657"/>
      <c r="K54" s="653"/>
    </row>
    <row r="55" spans="1:11" ht="10.5" customHeight="1">
      <c r="A55" s="660" t="s">
        <v>190</v>
      </c>
      <c r="B55" s="660"/>
      <c r="C55" s="660"/>
      <c r="D55" s="660"/>
      <c r="E55" s="393">
        <f>SUM(E43:E54)</f>
        <v>1234000</v>
      </c>
      <c r="F55" s="393">
        <f>SUM(F43:F54)</f>
        <v>1154000</v>
      </c>
      <c r="G55" s="393">
        <f>SUM(G43:G54)</f>
        <v>50000</v>
      </c>
      <c r="H55" s="394"/>
      <c r="I55" s="415">
        <f>SUM(I43:I54)</f>
        <v>30000</v>
      </c>
      <c r="J55" s="393">
        <f>SUM(J43:J54)</f>
        <v>0</v>
      </c>
      <c r="K55" s="392" t="s">
        <v>332</v>
      </c>
    </row>
    <row r="56" spans="1:11" ht="10.5" customHeight="1">
      <c r="A56" s="661" t="s">
        <v>185</v>
      </c>
      <c r="B56" s="662">
        <v>851</v>
      </c>
      <c r="C56" s="662">
        <v>85148</v>
      </c>
      <c r="D56" s="663" t="s">
        <v>191</v>
      </c>
      <c r="E56" s="656">
        <f>SUM(F56+G56+I56+I57+I58+I59+J56)</f>
        <v>250000</v>
      </c>
      <c r="F56" s="657"/>
      <c r="G56" s="657">
        <v>250000</v>
      </c>
      <c r="H56" s="333" t="s">
        <v>249</v>
      </c>
      <c r="I56" s="326">
        <v>0</v>
      </c>
      <c r="J56" s="657">
        <v>0</v>
      </c>
      <c r="K56" s="651" t="s">
        <v>247</v>
      </c>
    </row>
    <row r="57" spans="1:11" ht="9" customHeight="1">
      <c r="A57" s="661"/>
      <c r="B57" s="662"/>
      <c r="C57" s="662"/>
      <c r="D57" s="664"/>
      <c r="E57" s="656"/>
      <c r="F57" s="657"/>
      <c r="G57" s="657"/>
      <c r="H57" s="334" t="s">
        <v>251</v>
      </c>
      <c r="I57" s="328">
        <v>0</v>
      </c>
      <c r="J57" s="657"/>
      <c r="K57" s="652"/>
    </row>
    <row r="58" spans="1:11" ht="10.5" customHeight="1">
      <c r="A58" s="661"/>
      <c r="B58" s="662"/>
      <c r="C58" s="662"/>
      <c r="D58" s="664"/>
      <c r="E58" s="656"/>
      <c r="F58" s="657"/>
      <c r="G58" s="657"/>
      <c r="H58" s="334" t="s">
        <v>252</v>
      </c>
      <c r="I58" s="328">
        <v>0</v>
      </c>
      <c r="J58" s="657"/>
      <c r="K58" s="652"/>
    </row>
    <row r="59" spans="1:11" ht="10.5" customHeight="1">
      <c r="A59" s="661"/>
      <c r="B59" s="662"/>
      <c r="C59" s="662"/>
      <c r="D59" s="665"/>
      <c r="E59" s="656"/>
      <c r="F59" s="657"/>
      <c r="G59" s="657"/>
      <c r="H59" s="335" t="s">
        <v>253</v>
      </c>
      <c r="I59" s="336">
        <v>0</v>
      </c>
      <c r="J59" s="657"/>
      <c r="K59" s="653"/>
    </row>
    <row r="60" spans="1:11" ht="10.5" customHeight="1">
      <c r="A60" s="661" t="s">
        <v>187</v>
      </c>
      <c r="B60" s="662">
        <v>900</v>
      </c>
      <c r="C60" s="662">
        <v>90019</v>
      </c>
      <c r="D60" s="663" t="s">
        <v>189</v>
      </c>
      <c r="E60" s="656">
        <f>SUM(F60+G60+I60+I61+I62+I63+J60)</f>
        <v>50000</v>
      </c>
      <c r="F60" s="657">
        <v>20000</v>
      </c>
      <c r="G60" s="657">
        <v>30000</v>
      </c>
      <c r="H60" s="333" t="s">
        <v>249</v>
      </c>
      <c r="I60" s="326">
        <v>0</v>
      </c>
      <c r="J60" s="657">
        <v>0</v>
      </c>
      <c r="K60" s="651" t="s">
        <v>557</v>
      </c>
    </row>
    <row r="61" spans="1:11" ht="10.5" customHeight="1">
      <c r="A61" s="661"/>
      <c r="B61" s="662"/>
      <c r="C61" s="662"/>
      <c r="D61" s="664"/>
      <c r="E61" s="656"/>
      <c r="F61" s="657"/>
      <c r="G61" s="657"/>
      <c r="H61" s="334" t="s">
        <v>251</v>
      </c>
      <c r="I61" s="328"/>
      <c r="J61" s="657"/>
      <c r="K61" s="652"/>
    </row>
    <row r="62" spans="1:11" ht="10.5" customHeight="1">
      <c r="A62" s="661"/>
      <c r="B62" s="662"/>
      <c r="C62" s="662"/>
      <c r="D62" s="664"/>
      <c r="E62" s="656"/>
      <c r="F62" s="657"/>
      <c r="G62" s="657"/>
      <c r="H62" s="334" t="s">
        <v>252</v>
      </c>
      <c r="I62" s="328">
        <v>0</v>
      </c>
      <c r="J62" s="657"/>
      <c r="K62" s="652"/>
    </row>
    <row r="63" spans="1:11" ht="12" customHeight="1">
      <c r="A63" s="661"/>
      <c r="B63" s="662"/>
      <c r="C63" s="662"/>
      <c r="D63" s="665"/>
      <c r="E63" s="656"/>
      <c r="F63" s="657"/>
      <c r="G63" s="657"/>
      <c r="H63" s="335" t="s">
        <v>253</v>
      </c>
      <c r="I63" s="336">
        <v>0</v>
      </c>
      <c r="J63" s="657"/>
      <c r="K63" s="653"/>
    </row>
    <row r="64" spans="1:11" ht="10.5" customHeight="1">
      <c r="A64" s="688" t="s">
        <v>188</v>
      </c>
      <c r="B64" s="682">
        <v>900</v>
      </c>
      <c r="C64" s="682">
        <v>90019</v>
      </c>
      <c r="D64" s="684" t="s">
        <v>788</v>
      </c>
      <c r="E64" s="686">
        <f>SUM(F64+G64+I64+I65+I66+I67+J64)</f>
        <v>160000</v>
      </c>
      <c r="F64" s="658">
        <v>143901</v>
      </c>
      <c r="G64" s="658">
        <v>16099</v>
      </c>
      <c r="H64" s="337" t="s">
        <v>249</v>
      </c>
      <c r="I64" s="338">
        <v>0</v>
      </c>
      <c r="J64" s="658">
        <v>0</v>
      </c>
      <c r="K64" s="668" t="s">
        <v>247</v>
      </c>
    </row>
    <row r="65" spans="1:11" ht="11.25" customHeight="1">
      <c r="A65" s="689"/>
      <c r="B65" s="662"/>
      <c r="C65" s="662"/>
      <c r="D65" s="664"/>
      <c r="E65" s="656"/>
      <c r="F65" s="657"/>
      <c r="G65" s="657"/>
      <c r="H65" s="334" t="s">
        <v>251</v>
      </c>
      <c r="I65" s="328">
        <v>0</v>
      </c>
      <c r="J65" s="657"/>
      <c r="K65" s="669"/>
    </row>
    <row r="66" spans="1:11" ht="13.5" customHeight="1">
      <c r="A66" s="689"/>
      <c r="B66" s="662"/>
      <c r="C66" s="662"/>
      <c r="D66" s="664"/>
      <c r="E66" s="656"/>
      <c r="F66" s="657"/>
      <c r="G66" s="657"/>
      <c r="H66" s="334" t="s">
        <v>252</v>
      </c>
      <c r="I66" s="328">
        <v>0</v>
      </c>
      <c r="J66" s="657"/>
      <c r="K66" s="669"/>
    </row>
    <row r="67" spans="1:11" ht="18.75" customHeight="1">
      <c r="A67" s="690"/>
      <c r="B67" s="683"/>
      <c r="C67" s="683"/>
      <c r="D67" s="685"/>
      <c r="E67" s="687"/>
      <c r="F67" s="659"/>
      <c r="G67" s="659"/>
      <c r="H67" s="335" t="s">
        <v>253</v>
      </c>
      <c r="I67" s="336">
        <v>0</v>
      </c>
      <c r="J67" s="659"/>
      <c r="K67" s="670"/>
    </row>
    <row r="68" spans="1:11" ht="10.5" customHeight="1">
      <c r="A68" s="688" t="s">
        <v>787</v>
      </c>
      <c r="B68" s="682">
        <v>900</v>
      </c>
      <c r="C68" s="682">
        <v>90019</v>
      </c>
      <c r="D68" s="684" t="s">
        <v>184</v>
      </c>
      <c r="E68" s="686">
        <f>SUM(F68+G68+I68+I69+I70+I71+J68)</f>
        <v>250000</v>
      </c>
      <c r="F68" s="658">
        <v>250000</v>
      </c>
      <c r="G68" s="658"/>
      <c r="H68" s="337" t="s">
        <v>249</v>
      </c>
      <c r="I68" s="338">
        <v>0</v>
      </c>
      <c r="J68" s="658">
        <v>0</v>
      </c>
      <c r="K68" s="668" t="s">
        <v>247</v>
      </c>
    </row>
    <row r="69" spans="1:11" ht="10.5" customHeight="1">
      <c r="A69" s="689"/>
      <c r="B69" s="662"/>
      <c r="C69" s="662"/>
      <c r="D69" s="664"/>
      <c r="E69" s="656"/>
      <c r="F69" s="657"/>
      <c r="G69" s="657"/>
      <c r="H69" s="334" t="s">
        <v>251</v>
      </c>
      <c r="I69" s="328">
        <v>0</v>
      </c>
      <c r="J69" s="657"/>
      <c r="K69" s="669"/>
    </row>
    <row r="70" spans="1:11" ht="10.5" customHeight="1">
      <c r="A70" s="689"/>
      <c r="B70" s="662"/>
      <c r="C70" s="662"/>
      <c r="D70" s="664"/>
      <c r="E70" s="656"/>
      <c r="F70" s="657"/>
      <c r="G70" s="657"/>
      <c r="H70" s="334" t="s">
        <v>252</v>
      </c>
      <c r="I70" s="328">
        <v>0</v>
      </c>
      <c r="J70" s="657"/>
      <c r="K70" s="669"/>
    </row>
    <row r="71" spans="1:11" ht="12.75" customHeight="1">
      <c r="A71" s="690"/>
      <c r="B71" s="683"/>
      <c r="C71" s="683"/>
      <c r="D71" s="685"/>
      <c r="E71" s="687"/>
      <c r="F71" s="659"/>
      <c r="G71" s="659"/>
      <c r="H71" s="335" t="s">
        <v>253</v>
      </c>
      <c r="I71" s="336">
        <v>0</v>
      </c>
      <c r="J71" s="659"/>
      <c r="K71" s="670"/>
    </row>
    <row r="72" spans="1:11" ht="10.5" customHeight="1">
      <c r="A72" s="660" t="s">
        <v>786</v>
      </c>
      <c r="B72" s="660"/>
      <c r="C72" s="660"/>
      <c r="D72" s="660"/>
      <c r="E72" s="393">
        <f>SUM(E60:E71)</f>
        <v>460000</v>
      </c>
      <c r="F72" s="393">
        <f>SUM(F60:F71)</f>
        <v>413901</v>
      </c>
      <c r="G72" s="393">
        <f>SUM(G60:G71)</f>
        <v>46099</v>
      </c>
      <c r="H72" s="394"/>
      <c r="I72" s="415">
        <f>SUM(I60:I71)</f>
        <v>0</v>
      </c>
      <c r="J72" s="393">
        <f>SUM(J60:J71)</f>
        <v>0</v>
      </c>
      <c r="K72" s="392" t="s">
        <v>332</v>
      </c>
    </row>
    <row r="73" spans="1:11" ht="15">
      <c r="A73" s="691" t="s">
        <v>257</v>
      </c>
      <c r="B73" s="691"/>
      <c r="C73" s="691"/>
      <c r="D73" s="691"/>
      <c r="E73" s="339">
        <f>SUM(E25,E26,E30,E42,E55,E56,E72)</f>
        <v>3425000</v>
      </c>
      <c r="F73" s="339">
        <f>SUM(F25,F26,F30,F42,F55,F56,F72)</f>
        <v>1573901</v>
      </c>
      <c r="G73" s="339">
        <f>SUM(G25,G26,G30,G42,G55,G56,G72)</f>
        <v>1821099</v>
      </c>
      <c r="H73" s="654">
        <f>SUM(I25,I26,I30,I42,I55,I56,I72)</f>
        <v>30000</v>
      </c>
      <c r="I73" s="655"/>
      <c r="J73" s="339">
        <f>SUM(J25,J26,J30,J42,J55,J56,J72)</f>
        <v>0</v>
      </c>
      <c r="K73" s="160" t="s">
        <v>332</v>
      </c>
    </row>
    <row r="74" ht="9" customHeight="1">
      <c r="A74" s="156" t="s">
        <v>340</v>
      </c>
    </row>
    <row r="75" ht="9" customHeight="1">
      <c r="A75" s="156" t="s">
        <v>336</v>
      </c>
    </row>
    <row r="76" ht="9" customHeight="1">
      <c r="A76" s="156" t="s">
        <v>337</v>
      </c>
    </row>
    <row r="77" ht="9" customHeight="1">
      <c r="A77" s="156" t="s">
        <v>338</v>
      </c>
    </row>
    <row r="78" ht="9" customHeight="1">
      <c r="A78" s="156" t="s">
        <v>339</v>
      </c>
    </row>
  </sheetData>
  <sheetProtection/>
  <mergeCells count="148">
    <mergeCell ref="J2:L2"/>
    <mergeCell ref="K68:K71"/>
    <mergeCell ref="A72:D72"/>
    <mergeCell ref="J64:J67"/>
    <mergeCell ref="K64:K67"/>
    <mergeCell ref="A68:A71"/>
    <mergeCell ref="B68:B71"/>
    <mergeCell ref="C68:C71"/>
    <mergeCell ref="D68:D71"/>
    <mergeCell ref="E68:E71"/>
    <mergeCell ref="F68:F71"/>
    <mergeCell ref="G68:G71"/>
    <mergeCell ref="J68:J71"/>
    <mergeCell ref="A64:A67"/>
    <mergeCell ref="B64:B67"/>
    <mergeCell ref="C64:C67"/>
    <mergeCell ref="D64:D67"/>
    <mergeCell ref="E64:E67"/>
    <mergeCell ref="F64:F67"/>
    <mergeCell ref="A60:A63"/>
    <mergeCell ref="B60:B63"/>
    <mergeCell ref="C60:C63"/>
    <mergeCell ref="D60:D63"/>
    <mergeCell ref="E60:E63"/>
    <mergeCell ref="F60:F63"/>
    <mergeCell ref="A73:D73"/>
    <mergeCell ref="A42:D42"/>
    <mergeCell ref="B38:B41"/>
    <mergeCell ref="C38:C41"/>
    <mergeCell ref="D38:D41"/>
    <mergeCell ref="A38:A41"/>
    <mergeCell ref="A47:A50"/>
    <mergeCell ref="B47:B50"/>
    <mergeCell ref="C47:C50"/>
    <mergeCell ref="D47:D50"/>
    <mergeCell ref="A30:A33"/>
    <mergeCell ref="B30:B33"/>
    <mergeCell ref="C30:C33"/>
    <mergeCell ref="D30:D33"/>
    <mergeCell ref="E38:E41"/>
    <mergeCell ref="J34:J37"/>
    <mergeCell ref="A34:A37"/>
    <mergeCell ref="B34:B37"/>
    <mergeCell ref="G30:G33"/>
    <mergeCell ref="E34:E37"/>
    <mergeCell ref="D26:D29"/>
    <mergeCell ref="E26:E29"/>
    <mergeCell ref="C34:C37"/>
    <mergeCell ref="D34:D37"/>
    <mergeCell ref="F26:F29"/>
    <mergeCell ref="F30:F33"/>
    <mergeCell ref="E7:J7"/>
    <mergeCell ref="K7:K11"/>
    <mergeCell ref="G9:G11"/>
    <mergeCell ref="A26:A29"/>
    <mergeCell ref="B26:B29"/>
    <mergeCell ref="A21:A24"/>
    <mergeCell ref="A25:D25"/>
    <mergeCell ref="B21:B24"/>
    <mergeCell ref="C21:C24"/>
    <mergeCell ref="C26:C29"/>
    <mergeCell ref="C13:C16"/>
    <mergeCell ref="H9:I11"/>
    <mergeCell ref="F13:F16"/>
    <mergeCell ref="J1:K1"/>
    <mergeCell ref="K13:K16"/>
    <mergeCell ref="A5:K5"/>
    <mergeCell ref="A7:A11"/>
    <mergeCell ref="B7:B11"/>
    <mergeCell ref="C7:C11"/>
    <mergeCell ref="D7:D11"/>
    <mergeCell ref="E8:E11"/>
    <mergeCell ref="F9:F11"/>
    <mergeCell ref="F8:J8"/>
    <mergeCell ref="J17:J20"/>
    <mergeCell ref="A13:A16"/>
    <mergeCell ref="B13:B16"/>
    <mergeCell ref="J9:J11"/>
    <mergeCell ref="H12:I12"/>
    <mergeCell ref="G13:G16"/>
    <mergeCell ref="J13:J16"/>
    <mergeCell ref="D13:D16"/>
    <mergeCell ref="E13:E16"/>
    <mergeCell ref="K26:K29"/>
    <mergeCell ref="F38:F41"/>
    <mergeCell ref="G38:G41"/>
    <mergeCell ref="J38:J41"/>
    <mergeCell ref="K30:K33"/>
    <mergeCell ref="K21:K24"/>
    <mergeCell ref="E17:E20"/>
    <mergeCell ref="F17:F20"/>
    <mergeCell ref="D43:D46"/>
    <mergeCell ref="D17:D20"/>
    <mergeCell ref="J21:J24"/>
    <mergeCell ref="D21:D24"/>
    <mergeCell ref="E21:E24"/>
    <mergeCell ref="E30:E33"/>
    <mergeCell ref="F21:F24"/>
    <mergeCell ref="G21:G24"/>
    <mergeCell ref="G17:G20"/>
    <mergeCell ref="F34:F37"/>
    <mergeCell ref="E47:E50"/>
    <mergeCell ref="F47:F50"/>
    <mergeCell ref="G47:G50"/>
    <mergeCell ref="J47:J50"/>
    <mergeCell ref="K38:K41"/>
    <mergeCell ref="K34:K37"/>
    <mergeCell ref="G34:G37"/>
    <mergeCell ref="K17:K20"/>
    <mergeCell ref="A17:A20"/>
    <mergeCell ref="B17:B20"/>
    <mergeCell ref="C17:C20"/>
    <mergeCell ref="A43:A46"/>
    <mergeCell ref="B43:B46"/>
    <mergeCell ref="J30:J33"/>
    <mergeCell ref="G26:G29"/>
    <mergeCell ref="J26:J29"/>
    <mergeCell ref="C43:C46"/>
    <mergeCell ref="K51:K54"/>
    <mergeCell ref="E43:E46"/>
    <mergeCell ref="F43:F46"/>
    <mergeCell ref="G43:G46"/>
    <mergeCell ref="J43:J46"/>
    <mergeCell ref="K47:K50"/>
    <mergeCell ref="E51:E54"/>
    <mergeCell ref="F51:F54"/>
    <mergeCell ref="G51:G54"/>
    <mergeCell ref="J51:J54"/>
    <mergeCell ref="A55:D55"/>
    <mergeCell ref="A56:A59"/>
    <mergeCell ref="B56:B59"/>
    <mergeCell ref="C56:C59"/>
    <mergeCell ref="D56:D59"/>
    <mergeCell ref="K43:K46"/>
    <mergeCell ref="A51:A54"/>
    <mergeCell ref="B51:B54"/>
    <mergeCell ref="C51:C54"/>
    <mergeCell ref="D51:D54"/>
    <mergeCell ref="K56:K59"/>
    <mergeCell ref="H73:I73"/>
    <mergeCell ref="E56:E59"/>
    <mergeCell ref="F56:F59"/>
    <mergeCell ref="G56:G59"/>
    <mergeCell ref="J56:J59"/>
    <mergeCell ref="G60:G63"/>
    <mergeCell ref="J60:J63"/>
    <mergeCell ref="K60:K63"/>
    <mergeCell ref="G64:G67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2" sqref="E2:G4"/>
    </sheetView>
  </sheetViews>
  <sheetFormatPr defaultColWidth="9.00390625" defaultRowHeight="12.75"/>
  <cols>
    <col min="1" max="1" width="4.625" style="14" customWidth="1"/>
    <col min="2" max="2" width="44.375" style="14" customWidth="1"/>
    <col min="3" max="3" width="12.625" style="14" customWidth="1"/>
    <col min="4" max="4" width="11.25390625" style="14" customWidth="1"/>
    <col min="5" max="5" width="11.875" style="14" customWidth="1"/>
    <col min="6" max="6" width="13.125" style="14" customWidth="1"/>
    <col min="7" max="16384" width="9.125" style="14" customWidth="1"/>
  </cols>
  <sheetData>
    <row r="1" s="294" customFormat="1" ht="12" customHeight="1">
      <c r="E1" s="289" t="s">
        <v>359</v>
      </c>
    </row>
    <row r="2" spans="5:7" s="294" customFormat="1" ht="12" customHeight="1">
      <c r="E2" s="572" t="s">
        <v>791</v>
      </c>
      <c r="F2" s="572"/>
      <c r="G2" s="572"/>
    </row>
    <row r="3" spans="5:7" s="294" customFormat="1" ht="12" customHeight="1">
      <c r="E3" s="560" t="s">
        <v>419</v>
      </c>
      <c r="F3" s="560"/>
      <c r="G3" s="560"/>
    </row>
    <row r="4" spans="5:7" s="294" customFormat="1" ht="12" customHeight="1">
      <c r="E4" s="527" t="s">
        <v>793</v>
      </c>
      <c r="F4" s="527"/>
      <c r="G4" s="527"/>
    </row>
    <row r="5" ht="21.75" customHeight="1">
      <c r="C5" s="15"/>
    </row>
    <row r="6" spans="1:6" ht="75" customHeight="1">
      <c r="A6" s="603" t="s">
        <v>678</v>
      </c>
      <c r="B6" s="603"/>
      <c r="C6" s="603"/>
      <c r="D6" s="603"/>
      <c r="E6" s="603"/>
      <c r="F6" s="603"/>
    </row>
    <row r="7" spans="1:6" ht="25.5" customHeight="1">
      <c r="A7" s="16"/>
      <c r="B7" s="16"/>
      <c r="C7" s="16"/>
      <c r="D7" s="16"/>
      <c r="E7" s="16"/>
      <c r="F7" s="16"/>
    </row>
    <row r="8" ht="12.75">
      <c r="F8" s="384" t="s">
        <v>331</v>
      </c>
    </row>
    <row r="9" spans="1:6" ht="48.75" customHeight="1">
      <c r="A9" s="692" t="s">
        <v>360</v>
      </c>
      <c r="B9" s="692" t="s">
        <v>361</v>
      </c>
      <c r="C9" s="692" t="s">
        <v>679</v>
      </c>
      <c r="D9" s="692" t="s">
        <v>682</v>
      </c>
      <c r="E9" s="692"/>
      <c r="F9" s="692"/>
    </row>
    <row r="10" spans="1:6" ht="36" customHeight="1">
      <c r="A10" s="692"/>
      <c r="B10" s="692"/>
      <c r="C10" s="692"/>
      <c r="D10" s="145" t="s">
        <v>238</v>
      </c>
      <c r="E10" s="145" t="s">
        <v>680</v>
      </c>
      <c r="F10" s="145" t="s">
        <v>681</v>
      </c>
    </row>
    <row r="11" spans="1:6" ht="24.75" customHeight="1">
      <c r="A11" s="152" t="s">
        <v>362</v>
      </c>
      <c r="B11" s="144" t="s">
        <v>363</v>
      </c>
      <c r="C11" s="150">
        <f>SUM(C12:C14)</f>
        <v>887046</v>
      </c>
      <c r="D11" s="150">
        <f>SUM(D12:D14)</f>
        <v>291681.75</v>
      </c>
      <c r="E11" s="150">
        <f>SUM(E12:E14)</f>
        <v>0</v>
      </c>
      <c r="F11" s="307">
        <f>SUM(D11:E11)</f>
        <v>291681.75</v>
      </c>
    </row>
    <row r="12" spans="1:6" ht="24.75" customHeight="1">
      <c r="A12" s="140"/>
      <c r="B12" s="141" t="s">
        <v>364</v>
      </c>
      <c r="C12" s="146">
        <f>'Nr 4a'!J31</f>
        <v>8100</v>
      </c>
      <c r="D12" s="146">
        <f>'Nr 4a'!K31</f>
        <v>20440</v>
      </c>
      <c r="E12" s="146">
        <f>'Nr 4a'!L31</f>
        <v>0</v>
      </c>
      <c r="F12" s="432">
        <f aca="true" t="shared" si="0" ref="F12:F18">SUM(D12:E12)</f>
        <v>20440</v>
      </c>
    </row>
    <row r="13" spans="1:6" ht="24.75" customHeight="1">
      <c r="A13" s="140"/>
      <c r="B13" s="141" t="s">
        <v>365</v>
      </c>
      <c r="C13" s="146">
        <f>'Nr 4a'!J32</f>
        <v>4705</v>
      </c>
      <c r="D13" s="146">
        <f>'Nr 4a'!K32</f>
        <v>1342</v>
      </c>
      <c r="E13" s="146">
        <f>'Nr 4a'!L32</f>
        <v>0</v>
      </c>
      <c r="F13" s="432">
        <f t="shared" si="0"/>
        <v>1342</v>
      </c>
    </row>
    <row r="14" spans="1:6" ht="24.75" customHeight="1">
      <c r="A14" s="142"/>
      <c r="B14" s="143" t="s">
        <v>366</v>
      </c>
      <c r="C14" s="147">
        <f>'Nr 4a'!J33</f>
        <v>874241</v>
      </c>
      <c r="D14" s="147">
        <f>'Nr 4a'!K33</f>
        <v>269899.75</v>
      </c>
      <c r="E14" s="147">
        <f>'Nr 4a'!L33</f>
        <v>0</v>
      </c>
      <c r="F14" s="433">
        <f t="shared" si="0"/>
        <v>269899.75</v>
      </c>
    </row>
    <row r="15" spans="1:6" ht="24.75" customHeight="1">
      <c r="A15" s="152" t="s">
        <v>367</v>
      </c>
      <c r="B15" s="144" t="s">
        <v>368</v>
      </c>
      <c r="C15" s="150">
        <f>SUM(C16:C18)</f>
        <v>12732944</v>
      </c>
      <c r="D15" s="150">
        <f>SUM(D16:D18)</f>
        <v>5447004</v>
      </c>
      <c r="E15" s="150">
        <f>SUM(E16:E18)</f>
        <v>2774796</v>
      </c>
      <c r="F15" s="307">
        <f t="shared" si="0"/>
        <v>8221800</v>
      </c>
    </row>
    <row r="16" spans="1:6" ht="24.75" customHeight="1">
      <c r="A16" s="140"/>
      <c r="B16" s="141" t="s">
        <v>364</v>
      </c>
      <c r="C16" s="146">
        <f>'Nr 4b'!J31</f>
        <v>7148030</v>
      </c>
      <c r="D16" s="146">
        <f>'Nr 4b'!K31</f>
        <v>2154397</v>
      </c>
      <c r="E16" s="146">
        <f>'Nr 4b'!L31</f>
        <v>1096366</v>
      </c>
      <c r="F16" s="432">
        <f t="shared" si="0"/>
        <v>3250763</v>
      </c>
    </row>
    <row r="17" spans="1:6" ht="24.75" customHeight="1">
      <c r="A17" s="140"/>
      <c r="B17" s="141" t="s">
        <v>365</v>
      </c>
      <c r="C17" s="146">
        <f>'Nr 4b'!J32</f>
        <v>0</v>
      </c>
      <c r="D17" s="146">
        <f>'Nr 4b'!K32</f>
        <v>0</v>
      </c>
      <c r="E17" s="146">
        <f>'Nr 4b'!L32</f>
        <v>0</v>
      </c>
      <c r="F17" s="432">
        <f t="shared" si="0"/>
        <v>0</v>
      </c>
    </row>
    <row r="18" spans="1:6" ht="24.75" customHeight="1">
      <c r="A18" s="142"/>
      <c r="B18" s="143" t="s">
        <v>366</v>
      </c>
      <c r="C18" s="147">
        <f>'Nr 4b'!J33</f>
        <v>5584914</v>
      </c>
      <c r="D18" s="147">
        <f>'Nr 4b'!K33</f>
        <v>3292607</v>
      </c>
      <c r="E18" s="147">
        <f>'Nr 4b'!L33</f>
        <v>1678430</v>
      </c>
      <c r="F18" s="433">
        <f t="shared" si="0"/>
        <v>4971037</v>
      </c>
    </row>
    <row r="19" spans="1:6" ht="24.75" customHeight="1">
      <c r="A19" s="139"/>
      <c r="B19" s="144" t="s">
        <v>369</v>
      </c>
      <c r="C19" s="150">
        <f aca="true" t="shared" si="1" ref="C19:F22">C11+C15</f>
        <v>13619990</v>
      </c>
      <c r="D19" s="150">
        <f t="shared" si="1"/>
        <v>5738685.75</v>
      </c>
      <c r="E19" s="150">
        <f t="shared" si="1"/>
        <v>2774796</v>
      </c>
      <c r="F19" s="150">
        <f t="shared" si="1"/>
        <v>8513481.75</v>
      </c>
    </row>
    <row r="20" spans="1:6" ht="24.75" customHeight="1">
      <c r="A20" s="140"/>
      <c r="B20" s="148" t="s">
        <v>364</v>
      </c>
      <c r="C20" s="150">
        <f t="shared" si="1"/>
        <v>7156130</v>
      </c>
      <c r="D20" s="150">
        <f t="shared" si="1"/>
        <v>2174837</v>
      </c>
      <c r="E20" s="150">
        <f t="shared" si="1"/>
        <v>1096366</v>
      </c>
      <c r="F20" s="150">
        <f t="shared" si="1"/>
        <v>3271203</v>
      </c>
    </row>
    <row r="21" spans="1:6" ht="24.75" customHeight="1">
      <c r="A21" s="140"/>
      <c r="B21" s="148" t="s">
        <v>365</v>
      </c>
      <c r="C21" s="150">
        <f t="shared" si="1"/>
        <v>4705</v>
      </c>
      <c r="D21" s="150">
        <f t="shared" si="1"/>
        <v>1342</v>
      </c>
      <c r="E21" s="150">
        <f t="shared" si="1"/>
        <v>0</v>
      </c>
      <c r="F21" s="150">
        <f t="shared" si="1"/>
        <v>1342</v>
      </c>
    </row>
    <row r="22" spans="1:6" ht="24.75" customHeight="1">
      <c r="A22" s="142"/>
      <c r="B22" s="149" t="s">
        <v>366</v>
      </c>
      <c r="C22" s="151">
        <f t="shared" si="1"/>
        <v>6459155</v>
      </c>
      <c r="D22" s="151">
        <f t="shared" si="1"/>
        <v>3562506.75</v>
      </c>
      <c r="E22" s="151">
        <f t="shared" si="1"/>
        <v>1678430</v>
      </c>
      <c r="F22" s="151">
        <f t="shared" si="1"/>
        <v>5240936.75</v>
      </c>
    </row>
  </sheetData>
  <sheetProtection/>
  <mergeCells count="6">
    <mergeCell ref="C9:C10"/>
    <mergeCell ref="D9:F9"/>
    <mergeCell ref="A6:F6"/>
    <mergeCell ref="A9:A10"/>
    <mergeCell ref="B9:B10"/>
    <mergeCell ref="E2:G2"/>
  </mergeCells>
  <printOptions horizontalCentered="1"/>
  <pageMargins left="0.5905511811023623" right="0.35433070866141736" top="0.2362204724409449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2010-02-02T08:26:19Z</cp:lastPrinted>
  <dcterms:created xsi:type="dcterms:W3CDTF">1998-12-09T13:02:10Z</dcterms:created>
  <dcterms:modified xsi:type="dcterms:W3CDTF">2010-05-12T12:16:22Z</dcterms:modified>
  <cp:category/>
  <cp:version/>
  <cp:contentType/>
  <cp:contentStatus/>
</cp:coreProperties>
</file>