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1" activeTab="1"/>
  </bookViews>
  <sheets>
    <sheet name="Załacznik nr 1" sheetId="1" r:id="rId1"/>
    <sheet name="Arkusz2" sheetId="2" r:id="rId2"/>
    <sheet name="DV-IDENTITY-0" sheetId="3" state="hidden" r:id="rId3"/>
  </sheets>
  <definedNames>
    <definedName name="_xlnm.Print_Area" localSheetId="0">'Załacznik nr 1'!$A$1:$G$21</definedName>
    <definedName name="Excel_BuiltIn_Print_Area_1">'Załacznik nr 1'!$A$1:$F$25</definedName>
    <definedName name="Excel_BuiltIn_Print_Area_1_1">#REF!</definedName>
    <definedName name="Excel_BuiltIn__FilterDatabase">#REF!</definedName>
    <definedName name="p018050">'Załacznik nr 1'!$C$9</definedName>
    <definedName name="p018055">'Załacznik nr 1'!$C$10</definedName>
  </definedNames>
  <calcPr fullCalcOnLoad="1"/>
</workbook>
</file>

<file path=xl/sharedStrings.xml><?xml version="1.0" encoding="utf-8"?>
<sst xmlns="http://schemas.openxmlformats.org/spreadsheetml/2006/main" count="109" uniqueCount="97">
  <si>
    <t>Załącznik nr 1 do SIWZ</t>
  </si>
  <si>
    <t>Załącznik nr 1 do umowy</t>
  </si>
  <si>
    <t>Wykaz materiałów eksploatacyjnych</t>
  </si>
  <si>
    <t>Lp.</t>
  </si>
  <si>
    <t>Nazwa urządzenia</t>
  </si>
  <si>
    <t>Symbol oryginalnego materiału eksploatacyjnego wyprodukowanego lub zalecanego przez producenta</t>
  </si>
  <si>
    <t>Oznaczenie oferowanego materiału eksploatacyjnego (producent/dystrybutor/marka i symbol/nr katalogowy)</t>
  </si>
  <si>
    <t>Ilość szt</t>
  </si>
  <si>
    <t>Cena za 1 szt.</t>
  </si>
  <si>
    <t>Cena za całą ilość (5x6)</t>
  </si>
  <si>
    <t>Drukarka Canon Pixma iX7000</t>
  </si>
  <si>
    <t xml:space="preserve">PGI-7Bk , PGI-9 clear, PGI-9C, PGI-9M, 9PBk, PGI-9Y </t>
  </si>
  <si>
    <t>15kompl.x6 = 90</t>
  </si>
  <si>
    <t>Drukarka Canon Pixma iX4850</t>
  </si>
  <si>
    <t>PG-525PGBK</t>
  </si>
  <si>
    <t>CLI-526Y,C,M,Bk</t>
  </si>
  <si>
    <t>3kompl.x 4 = 12</t>
  </si>
  <si>
    <t>Drukarka Canon Pixma pro 9000 Mark II</t>
  </si>
  <si>
    <t xml:space="preserve">CLI-8BK </t>
  </si>
  <si>
    <t>CLI-8C, CLI-8M, CLI-8Y, CLI-8PC, CLI-8PM, CLI-8R, CLI-8G</t>
  </si>
  <si>
    <t>10kompl x 7 = 70</t>
  </si>
  <si>
    <t>Drukarka HP DJ INK Advantage</t>
  </si>
  <si>
    <t>H-703BR/czarny</t>
  </si>
  <si>
    <t>HP-703/trójkolorowy</t>
  </si>
  <si>
    <t>Drukarka HP LJ 1536dnf</t>
  </si>
  <si>
    <t>CE278A-78A/2000str.</t>
  </si>
  <si>
    <t>Drukarka Lexmark X543dn</t>
  </si>
  <si>
    <t>C540H2KG/2500str.</t>
  </si>
  <si>
    <t>Kserokopiarka Nashuatec MP2000</t>
  </si>
  <si>
    <t xml:space="preserve">Kod OEM: 885094 Typ: 1230D / DT42BLK </t>
  </si>
  <si>
    <t>Drukarka OKI B431d</t>
  </si>
  <si>
    <t>toner 44574902</t>
  </si>
  <si>
    <t>bęben 44574302</t>
  </si>
  <si>
    <t>Fax Panasonic KX-FL613</t>
  </si>
  <si>
    <t>toner  KX-FA83X</t>
  </si>
  <si>
    <t>bęben KX FA84 E</t>
  </si>
  <si>
    <t>Kserokopiarka Nashuatec MP 6500</t>
  </si>
  <si>
    <t xml:space="preserve">Kod OEM: 885098, Typ: 6210D / DT50BLK </t>
  </si>
  <si>
    <t>Kserokopiarka Nashuatec MP 1600</t>
  </si>
  <si>
    <t xml:space="preserve">Kod OEM: 885094, Typ: 1230D / DT42BLK </t>
  </si>
  <si>
    <t xml:space="preserve"> Drukarka Brother DCP-7045N</t>
  </si>
  <si>
    <t>TN2120/2600str.</t>
  </si>
  <si>
    <t>DR-2100 bęben</t>
  </si>
  <si>
    <t>Drukarka Canon Pixma iX4000 A3</t>
  </si>
  <si>
    <t>CLI-8M,Y,C,BK</t>
  </si>
  <si>
    <t>10 x 4 = 40</t>
  </si>
  <si>
    <t>Drukarka HP M1522n mfp</t>
  </si>
  <si>
    <t>CB436A/2000str.</t>
  </si>
  <si>
    <t>Drukarka HP OfficeJet 7000A3+(czarny)</t>
  </si>
  <si>
    <t xml:space="preserve">HP CD975AE (HP 920 XL) </t>
  </si>
  <si>
    <t>Drukarka HP OfficeJet 7000A3+(kolory)</t>
  </si>
  <si>
    <t>HP CD972AE (HP 920 XL), HP CD973AE (HP 920 XL), HP CD974AE (HP 920 XL)</t>
  </si>
  <si>
    <t>3 x 17 =51</t>
  </si>
  <si>
    <t>Drukarka HP OfficejetPro K5400n(czarny)</t>
  </si>
  <si>
    <t xml:space="preserve">HP C9396A (HP 88 XL) </t>
  </si>
  <si>
    <t>Drukarka HP OfficejetPro K5400n(kolor)</t>
  </si>
  <si>
    <t>HP C9393A (HP 88 XL), HP C9392A (HP 88 XL), HP C9391A (HP 88 XL)</t>
  </si>
  <si>
    <t>Drukarka Lexmark E260dn</t>
  </si>
  <si>
    <t>E260A21E/3500str.</t>
  </si>
  <si>
    <t>Drukarka Lexmark E360dn</t>
  </si>
  <si>
    <t>E360H21E/9000str.</t>
  </si>
  <si>
    <t>Drukarka Lexmark X9575(czarny)</t>
  </si>
  <si>
    <t>44XL (18Y0144E) black</t>
  </si>
  <si>
    <t>Drukarka Lexmark X9575(kolor)</t>
  </si>
  <si>
    <t xml:space="preserve">43XL (18YX143E) color </t>
  </si>
  <si>
    <t>Drukarka OKI 3320</t>
  </si>
  <si>
    <t>Kopiarka Ricoh MP2000SP</t>
  </si>
  <si>
    <t>Drukarka Samsung CLX-6200DN</t>
  </si>
  <si>
    <t>CLP-K660B /5000 str.</t>
  </si>
  <si>
    <t>CLP-Y660B, CLP-M660B, CLP-C660B /5000 str.</t>
  </si>
  <si>
    <t>3 x 6 = 18</t>
  </si>
  <si>
    <t>CLP-T660B – taśma transmisyjna</t>
  </si>
  <si>
    <t>Drukarka Samsung ML3051nd</t>
  </si>
  <si>
    <t>ML-D3050B/ELS/8000str.</t>
  </si>
  <si>
    <t>Drukarka Samsung SCX-4100</t>
  </si>
  <si>
    <t>SCX-4100D3</t>
  </si>
  <si>
    <t>Drukarka Samsung SCX-4623F</t>
  </si>
  <si>
    <t>MLT-1052S</t>
  </si>
  <si>
    <t>Drukarka OKI B430d</t>
  </si>
  <si>
    <t>Lexmark E120</t>
  </si>
  <si>
    <t>12016SE/2000str.</t>
  </si>
  <si>
    <t>Drukarka Canon MF6580PL</t>
  </si>
  <si>
    <t>Canon CRG-706/5000str</t>
  </si>
  <si>
    <t>Drukarka Lexmark C500N</t>
  </si>
  <si>
    <t>C500H2CG /3000 str.</t>
  </si>
  <si>
    <t>C500X26G bęben</t>
  </si>
  <si>
    <t>C500X27G poj na zużyty toner</t>
  </si>
  <si>
    <t>Kopiarka Sharp AR-M160</t>
  </si>
  <si>
    <t>AR-202T</t>
  </si>
  <si>
    <t>AR-202DM bęben</t>
  </si>
  <si>
    <t>Drukarka Minolta mc2300DL</t>
  </si>
  <si>
    <t>4576411(17105177) /4500 str., 4576311
(17105176) /4500 str.</t>
  </si>
  <si>
    <t>1+1=2</t>
  </si>
  <si>
    <t>Taśma HP DAT 160GB</t>
  </si>
  <si>
    <t>C8011A</t>
  </si>
  <si>
    <t>razem</t>
  </si>
  <si>
    <t>AAAAADt7rwA=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</si>
</sst>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>
      <alignment/>
      <protection/>
    </xf>
  </cellStyleXfs>
  <cellXfs count="5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Fill="1" applyBorder="1" applyAlignment="1">
      <alignment vertical="center" wrapText="1"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vertical="center"/>
    </xf>
    <xf numFmtId="164" fontId="2" fillId="0" borderId="2" xfId="0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vertical="center" wrapText="1"/>
    </xf>
    <xf numFmtId="164" fontId="1" fillId="0" borderId="3" xfId="0" applyFont="1" applyBorder="1" applyAlignment="1">
      <alignment vertical="center"/>
    </xf>
    <xf numFmtId="164" fontId="2" fillId="0" borderId="4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left" vertical="center"/>
    </xf>
    <xf numFmtId="164" fontId="4" fillId="0" borderId="4" xfId="0" applyFont="1" applyFill="1" applyBorder="1" applyAlignment="1">
      <alignment horizontal="left" vertical="center"/>
    </xf>
    <xf numFmtId="164" fontId="0" fillId="0" borderId="4" xfId="0" applyFont="1" applyBorder="1" applyAlignment="1">
      <alignment horizontal="left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left" vertical="center"/>
    </xf>
    <xf numFmtId="164" fontId="0" fillId="0" borderId="4" xfId="0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6" fillId="0" borderId="4" xfId="0" applyFont="1" applyFill="1" applyBorder="1" applyAlignment="1">
      <alignment horizontal="left" vertical="center"/>
    </xf>
    <xf numFmtId="164" fontId="0" fillId="0" borderId="4" xfId="0" applyFont="1" applyFill="1" applyBorder="1" applyAlignment="1">
      <alignment horizontal="left" vertical="center"/>
    </xf>
    <xf numFmtId="164" fontId="0" fillId="0" borderId="4" xfId="0" applyFont="1" applyFill="1" applyBorder="1" applyAlignment="1">
      <alignment horizontal="left" vertical="center" wrapText="1"/>
    </xf>
    <xf numFmtId="164" fontId="6" fillId="0" borderId="4" xfId="0" applyFont="1" applyFill="1" applyBorder="1" applyAlignment="1">
      <alignment horizontal="left" vertical="center" wrapText="1"/>
    </xf>
    <xf numFmtId="164" fontId="6" fillId="0" borderId="4" xfId="20" applyFont="1" applyBorder="1" applyAlignment="1">
      <alignment horizontal="left" vertical="center"/>
      <protection/>
    </xf>
    <xf numFmtId="164" fontId="6" fillId="0" borderId="4" xfId="0" applyFont="1" applyBorder="1" applyAlignment="1">
      <alignment horizontal="left" vertical="center"/>
    </xf>
    <xf numFmtId="164" fontId="8" fillId="0" borderId="4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left" vertical="center" wrapText="1"/>
    </xf>
    <xf numFmtId="164" fontId="9" fillId="0" borderId="4" xfId="0" applyFont="1" applyFill="1" applyBorder="1" applyAlignment="1">
      <alignment horizontal="left" wrapText="1"/>
    </xf>
    <xf numFmtId="164" fontId="0" fillId="0" borderId="4" xfId="0" applyFont="1" applyFill="1" applyBorder="1" applyAlignment="1">
      <alignment/>
    </xf>
    <xf numFmtId="164" fontId="4" fillId="0" borderId="4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 wrapText="1"/>
    </xf>
    <xf numFmtId="164" fontId="0" fillId="0" borderId="4" xfId="0" applyFont="1" applyBorder="1" applyAlignment="1">
      <alignment wrapText="1"/>
    </xf>
    <xf numFmtId="164" fontId="4" fillId="0" borderId="4" xfId="0" applyFont="1" applyFill="1" applyBorder="1" applyAlignment="1">
      <alignment horizontal="left" wrapText="1"/>
    </xf>
    <xf numFmtId="164" fontId="6" fillId="0" borderId="4" xfId="0" applyFont="1" applyBorder="1" applyAlignment="1">
      <alignment horizontal="left" wrapText="1"/>
    </xf>
    <xf numFmtId="164" fontId="4" fillId="0" borderId="4" xfId="0" applyFont="1" applyBorder="1" applyAlignment="1">
      <alignment horizontal="center"/>
    </xf>
    <xf numFmtId="164" fontId="0" fillId="0" borderId="4" xfId="0" applyBorder="1" applyAlignment="1">
      <alignment/>
    </xf>
    <xf numFmtId="164" fontId="6" fillId="0" borderId="4" xfId="0" applyFont="1" applyFill="1" applyBorder="1" applyAlignment="1">
      <alignment horizontal="left" wrapText="1"/>
    </xf>
    <xf numFmtId="164" fontId="4" fillId="0" borderId="4" xfId="0" applyFont="1" applyBorder="1" applyAlignment="1">
      <alignment horizontal="left" wrapText="1"/>
    </xf>
    <xf numFmtId="164" fontId="0" fillId="0" borderId="4" xfId="0" applyFont="1" applyBorder="1" applyAlignment="1">
      <alignment horizontal="left" wrapText="1"/>
    </xf>
    <xf numFmtId="164" fontId="0" fillId="0" borderId="4" xfId="0" applyBorder="1" applyAlignment="1">
      <alignment horizontal="center"/>
    </xf>
    <xf numFmtId="164" fontId="6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 horizontal="center" wrapText="1"/>
    </xf>
    <xf numFmtId="164" fontId="0" fillId="0" borderId="3" xfId="0" applyBorder="1" applyAlignment="1">
      <alignment horizontal="center"/>
    </xf>
    <xf numFmtId="164" fontId="0" fillId="0" borderId="0" xfId="0" applyNumberFormat="1" applyAlignment="1">
      <alignment/>
    </xf>
    <xf numFmtId="164" fontId="7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40">
      <selection activeCell="E52" sqref="E52"/>
    </sheetView>
  </sheetViews>
  <sheetFormatPr defaultColWidth="12.57421875" defaultRowHeight="12.75"/>
  <cols>
    <col min="1" max="1" width="6.140625" style="1" customWidth="1"/>
    <col min="2" max="2" width="40.421875" style="0" customWidth="1"/>
    <col min="3" max="3" width="37.140625" style="0" customWidth="1"/>
    <col min="4" max="4" width="33.140625" style="1" customWidth="1"/>
    <col min="5" max="5" width="17.57421875" style="2" customWidth="1"/>
    <col min="6" max="6" width="10.57421875" style="1" customWidth="1"/>
    <col min="7" max="7" width="12.421875" style="0" customWidth="1"/>
    <col min="8" max="16384" width="11.57421875" style="0" customWidth="1"/>
  </cols>
  <sheetData>
    <row r="1" spans="1:6" s="6" customFormat="1" ht="12.75">
      <c r="A1" s="3"/>
      <c r="B1" s="4"/>
      <c r="C1" s="4"/>
      <c r="D1" s="5" t="s">
        <v>0</v>
      </c>
      <c r="F1" s="7"/>
    </row>
    <row r="2" spans="1:6" s="6" customFormat="1" ht="12.75">
      <c r="A2" s="3"/>
      <c r="B2" s="4"/>
      <c r="C2" s="4"/>
      <c r="D2" s="5" t="s">
        <v>1</v>
      </c>
      <c r="F2" s="7"/>
    </row>
    <row r="3" spans="1:7" s="6" customFormat="1" ht="58.5" customHeight="1">
      <c r="A3" s="8"/>
      <c r="B3" s="9"/>
      <c r="C3" s="10" t="s">
        <v>2</v>
      </c>
      <c r="D3" s="10"/>
      <c r="E3" s="11"/>
      <c r="F3" s="9"/>
      <c r="G3" s="12"/>
    </row>
    <row r="4" spans="1:7" s="6" customFormat="1" ht="61.5" customHeight="1">
      <c r="A4" s="13" t="s">
        <v>3</v>
      </c>
      <c r="B4" s="14" t="s">
        <v>4</v>
      </c>
      <c r="C4" s="14" t="s">
        <v>5</v>
      </c>
      <c r="D4" s="14" t="s">
        <v>6</v>
      </c>
      <c r="E4" s="15" t="s">
        <v>7</v>
      </c>
      <c r="F4" s="14" t="s">
        <v>8</v>
      </c>
      <c r="G4" s="14" t="s">
        <v>9</v>
      </c>
    </row>
    <row r="5" spans="1:7" s="6" customFormat="1" ht="13.5" customHeight="1">
      <c r="A5" s="16">
        <v>1</v>
      </c>
      <c r="B5" s="17">
        <v>2</v>
      </c>
      <c r="C5" s="17">
        <v>3</v>
      </c>
      <c r="D5" s="17">
        <v>4</v>
      </c>
      <c r="E5" s="18">
        <v>5</v>
      </c>
      <c r="F5" s="17">
        <v>6</v>
      </c>
      <c r="G5" s="16">
        <v>7</v>
      </c>
    </row>
    <row r="6" spans="1:7" s="25" customFormat="1" ht="12.75">
      <c r="A6" s="19">
        <v>1</v>
      </c>
      <c r="B6" s="20" t="s">
        <v>10</v>
      </c>
      <c r="C6" s="21" t="s">
        <v>11</v>
      </c>
      <c r="D6" s="20"/>
      <c r="E6" s="22" t="s">
        <v>12</v>
      </c>
      <c r="F6" s="23"/>
      <c r="G6" s="24"/>
    </row>
    <row r="7" spans="1:7" s="25" customFormat="1" ht="12.75">
      <c r="A7" s="19">
        <f>A6+1</f>
        <v>2</v>
      </c>
      <c r="B7" s="26" t="s">
        <v>13</v>
      </c>
      <c r="C7" s="27" t="s">
        <v>14</v>
      </c>
      <c r="D7" s="20"/>
      <c r="E7" s="22">
        <v>3</v>
      </c>
      <c r="F7" s="23"/>
      <c r="G7" s="24"/>
    </row>
    <row r="8" spans="1:7" s="25" customFormat="1" ht="18" customHeight="1">
      <c r="A8" s="19">
        <f>A7+1</f>
        <v>3</v>
      </c>
      <c r="B8" s="26" t="s">
        <v>13</v>
      </c>
      <c r="C8" s="28" t="s">
        <v>15</v>
      </c>
      <c r="D8" s="19"/>
      <c r="E8" s="22" t="s">
        <v>16</v>
      </c>
      <c r="F8" s="23"/>
      <c r="G8" s="24"/>
    </row>
    <row r="9" spans="1:7" s="25" customFormat="1" ht="12.75">
      <c r="A9" s="19">
        <f>A8+1</f>
        <v>4</v>
      </c>
      <c r="B9" s="29" t="s">
        <v>17</v>
      </c>
      <c r="C9" s="21" t="s">
        <v>18</v>
      </c>
      <c r="D9" s="20"/>
      <c r="E9" s="22">
        <v>10</v>
      </c>
      <c r="F9" s="23"/>
      <c r="G9" s="24"/>
    </row>
    <row r="10" spans="1:7" s="25" customFormat="1" ht="12.75">
      <c r="A10" s="19">
        <f>A9+1</f>
        <v>5</v>
      </c>
      <c r="B10" s="29" t="s">
        <v>17</v>
      </c>
      <c r="C10" s="21" t="s">
        <v>19</v>
      </c>
      <c r="D10" s="20"/>
      <c r="E10" s="22" t="s">
        <v>20</v>
      </c>
      <c r="F10" s="23"/>
      <c r="G10" s="24"/>
    </row>
    <row r="11" spans="1:7" s="25" customFormat="1" ht="12.75">
      <c r="A11" s="19">
        <f>A10+1</f>
        <v>6</v>
      </c>
      <c r="B11" s="29" t="s">
        <v>21</v>
      </c>
      <c r="C11" s="28" t="s">
        <v>22</v>
      </c>
      <c r="D11" s="19"/>
      <c r="E11" s="22">
        <v>5</v>
      </c>
      <c r="F11" s="23"/>
      <c r="G11" s="24"/>
    </row>
    <row r="12" spans="1:7" s="25" customFormat="1" ht="12.75">
      <c r="A12" s="19">
        <f>A11+1</f>
        <v>7</v>
      </c>
      <c r="B12" s="29" t="s">
        <v>21</v>
      </c>
      <c r="C12" s="28" t="s">
        <v>23</v>
      </c>
      <c r="D12" s="19"/>
      <c r="E12" s="22">
        <v>8</v>
      </c>
      <c r="F12" s="23"/>
      <c r="G12" s="24"/>
    </row>
    <row r="13" spans="1:7" s="25" customFormat="1" ht="12.75">
      <c r="A13" s="19">
        <f>A12+1</f>
        <v>8</v>
      </c>
      <c r="B13" s="30" t="s">
        <v>24</v>
      </c>
      <c r="C13" s="27" t="s">
        <v>25</v>
      </c>
      <c r="D13" s="19"/>
      <c r="E13" s="22">
        <v>18</v>
      </c>
      <c r="F13" s="23"/>
      <c r="G13" s="24"/>
    </row>
    <row r="14" spans="1:7" s="25" customFormat="1" ht="12.75">
      <c r="A14" s="19">
        <f>A13+1</f>
        <v>9</v>
      </c>
      <c r="B14" s="31" t="s">
        <v>26</v>
      </c>
      <c r="C14" s="27" t="s">
        <v>27</v>
      </c>
      <c r="D14" s="19"/>
      <c r="E14" s="22">
        <v>7</v>
      </c>
      <c r="F14" s="23"/>
      <c r="G14" s="24"/>
    </row>
    <row r="15" spans="1:7" s="25" customFormat="1" ht="12.75">
      <c r="A15" s="19">
        <f>A14+1</f>
        <v>10</v>
      </c>
      <c r="B15" s="29" t="s">
        <v>28</v>
      </c>
      <c r="C15" s="21" t="s">
        <v>29</v>
      </c>
      <c r="D15" s="19"/>
      <c r="E15" s="22">
        <v>4</v>
      </c>
      <c r="F15" s="19"/>
      <c r="G15" s="24"/>
    </row>
    <row r="16" spans="1:7" s="25" customFormat="1" ht="12.75">
      <c r="A16" s="19">
        <f>A15+1</f>
        <v>11</v>
      </c>
      <c r="B16" s="26" t="s">
        <v>30</v>
      </c>
      <c r="C16" s="21" t="s">
        <v>31</v>
      </c>
      <c r="D16" s="32"/>
      <c r="E16" s="22">
        <v>5</v>
      </c>
      <c r="F16" s="23"/>
      <c r="G16" s="24"/>
    </row>
    <row r="17" spans="1:7" s="25" customFormat="1" ht="12.75">
      <c r="A17" s="19">
        <v>12</v>
      </c>
      <c r="B17" s="26" t="s">
        <v>30</v>
      </c>
      <c r="C17" s="21" t="s">
        <v>32</v>
      </c>
      <c r="D17" s="32"/>
      <c r="E17" s="22">
        <v>1</v>
      </c>
      <c r="F17" s="23"/>
      <c r="G17" s="24"/>
    </row>
    <row r="18" spans="1:7" s="25" customFormat="1" ht="12.75">
      <c r="A18" s="19">
        <v>13</v>
      </c>
      <c r="B18" s="19" t="s">
        <v>33</v>
      </c>
      <c r="C18" s="27" t="s">
        <v>34</v>
      </c>
      <c r="D18" s="19"/>
      <c r="E18" s="22">
        <v>18</v>
      </c>
      <c r="F18" s="23"/>
      <c r="G18" s="24"/>
    </row>
    <row r="19" spans="1:7" s="25" customFormat="1" ht="12.75">
      <c r="A19" s="19">
        <v>14</v>
      </c>
      <c r="B19" s="19" t="s">
        <v>33</v>
      </c>
      <c r="C19" s="27" t="s">
        <v>35</v>
      </c>
      <c r="D19" s="19"/>
      <c r="E19" s="22">
        <v>3</v>
      </c>
      <c r="F19" s="23"/>
      <c r="G19" s="24"/>
    </row>
    <row r="20" spans="1:7" s="25" customFormat="1" ht="12.75">
      <c r="A20" s="19">
        <f>A19+1</f>
        <v>15</v>
      </c>
      <c r="B20" s="33" t="s">
        <v>36</v>
      </c>
      <c r="C20" s="21" t="s">
        <v>37</v>
      </c>
      <c r="D20" s="19"/>
      <c r="E20" s="22">
        <v>10</v>
      </c>
      <c r="F20" s="19"/>
      <c r="G20" s="24"/>
    </row>
    <row r="21" spans="1:7" s="25" customFormat="1" ht="12.75">
      <c r="A21" s="19">
        <f>A20+1</f>
        <v>16</v>
      </c>
      <c r="B21" s="33" t="s">
        <v>38</v>
      </c>
      <c r="C21" s="21" t="s">
        <v>39</v>
      </c>
      <c r="D21" s="19"/>
      <c r="E21" s="22">
        <v>8</v>
      </c>
      <c r="F21" s="19"/>
      <c r="G21" s="24"/>
    </row>
    <row r="22" spans="1:7" s="25" customFormat="1" ht="12.75">
      <c r="A22" s="19">
        <f>A21+1</f>
        <v>17</v>
      </c>
      <c r="B22" s="34" t="s">
        <v>40</v>
      </c>
      <c r="C22" s="35" t="s">
        <v>41</v>
      </c>
      <c r="D22" s="36"/>
      <c r="E22" s="37">
        <v>50</v>
      </c>
      <c r="F22" s="19"/>
      <c r="G22" s="24"/>
    </row>
    <row r="23" spans="1:7" s="25" customFormat="1" ht="12.75">
      <c r="A23" s="19">
        <f>A22+1</f>
        <v>18</v>
      </c>
      <c r="B23" s="34" t="s">
        <v>40</v>
      </c>
      <c r="C23" s="38" t="s">
        <v>42</v>
      </c>
      <c r="D23" s="36"/>
      <c r="E23" s="37">
        <v>2</v>
      </c>
      <c r="F23" s="19"/>
      <c r="G23" s="24"/>
    </row>
    <row r="24" spans="1:7" s="25" customFormat="1" ht="12.75">
      <c r="A24" s="19">
        <f>A23+1</f>
        <v>19</v>
      </c>
      <c r="B24" s="39" t="s">
        <v>43</v>
      </c>
      <c r="C24" s="35" t="s">
        <v>44</v>
      </c>
      <c r="D24" s="36"/>
      <c r="E24" s="37" t="s">
        <v>45</v>
      </c>
      <c r="F24" s="19"/>
      <c r="G24" s="24"/>
    </row>
    <row r="25" spans="1:7" ht="12.75">
      <c r="A25" s="19">
        <f>A24+1</f>
        <v>20</v>
      </c>
      <c r="B25" s="40" t="s">
        <v>46</v>
      </c>
      <c r="C25" s="35" t="s">
        <v>47</v>
      </c>
      <c r="D25" s="41"/>
      <c r="E25" s="37">
        <v>10</v>
      </c>
      <c r="F25" s="41"/>
      <c r="G25" s="42"/>
    </row>
    <row r="26" spans="1:7" ht="12.75">
      <c r="A26" s="19">
        <f>A25+1</f>
        <v>21</v>
      </c>
      <c r="B26" s="43" t="s">
        <v>48</v>
      </c>
      <c r="C26" s="38" t="s">
        <v>49</v>
      </c>
      <c r="D26" s="36"/>
      <c r="E26" s="37">
        <v>17</v>
      </c>
      <c r="F26" s="41"/>
      <c r="G26" s="42"/>
    </row>
    <row r="27" spans="1:7" ht="12.75">
      <c r="A27" s="19">
        <f>A26+1</f>
        <v>22</v>
      </c>
      <c r="B27" s="43" t="s">
        <v>50</v>
      </c>
      <c r="C27" s="38" t="s">
        <v>51</v>
      </c>
      <c r="D27" s="36"/>
      <c r="E27" s="37" t="s">
        <v>52</v>
      </c>
      <c r="F27" s="41"/>
      <c r="G27" s="42"/>
    </row>
    <row r="28" spans="1:7" ht="12.75">
      <c r="A28" s="19">
        <f>A27+1</f>
        <v>23</v>
      </c>
      <c r="B28" s="44" t="s">
        <v>53</v>
      </c>
      <c r="C28" s="38" t="s">
        <v>54</v>
      </c>
      <c r="D28" s="36"/>
      <c r="E28" s="37">
        <v>15</v>
      </c>
      <c r="F28" s="41"/>
      <c r="G28" s="42"/>
    </row>
    <row r="29" spans="1:7" ht="12.75">
      <c r="A29" s="19">
        <f>A28+1</f>
        <v>24</v>
      </c>
      <c r="B29" s="44" t="s">
        <v>55</v>
      </c>
      <c r="C29" s="38" t="s">
        <v>56</v>
      </c>
      <c r="D29" s="36"/>
      <c r="E29" s="37">
        <v>15</v>
      </c>
      <c r="F29" s="41"/>
      <c r="G29" s="42"/>
    </row>
    <row r="30" spans="1:7" ht="12.75">
      <c r="A30" s="19">
        <f>A29+1</f>
        <v>25</v>
      </c>
      <c r="B30" s="43" t="s">
        <v>57</v>
      </c>
      <c r="C30" s="35" t="s">
        <v>58</v>
      </c>
      <c r="D30" s="41"/>
      <c r="E30" s="37">
        <v>8</v>
      </c>
      <c r="F30" s="41"/>
      <c r="G30" s="42"/>
    </row>
    <row r="31" spans="1:7" ht="12.75">
      <c r="A31" s="19">
        <f>A30+1</f>
        <v>26</v>
      </c>
      <c r="B31" s="44" t="s">
        <v>59</v>
      </c>
      <c r="C31" s="35" t="s">
        <v>60</v>
      </c>
      <c r="D31" s="41"/>
      <c r="E31" s="37">
        <v>11</v>
      </c>
      <c r="F31" s="41"/>
      <c r="G31" s="42"/>
    </row>
    <row r="32" spans="1:7" ht="12.75">
      <c r="A32" s="19">
        <f>A31+1</f>
        <v>27</v>
      </c>
      <c r="B32" s="40" t="s">
        <v>61</v>
      </c>
      <c r="C32" s="38" t="s">
        <v>62</v>
      </c>
      <c r="D32" s="36"/>
      <c r="E32" s="37">
        <v>8</v>
      </c>
      <c r="F32" s="41"/>
      <c r="G32" s="42"/>
    </row>
    <row r="33" spans="1:7" ht="12.75">
      <c r="A33" s="19">
        <f>A32+1</f>
        <v>28</v>
      </c>
      <c r="B33" s="40" t="s">
        <v>63</v>
      </c>
      <c r="C33" s="38" t="s">
        <v>64</v>
      </c>
      <c r="D33" s="36"/>
      <c r="E33" s="37">
        <v>12</v>
      </c>
      <c r="F33" s="41"/>
      <c r="G33" s="42"/>
    </row>
    <row r="34" spans="1:7" ht="12.75">
      <c r="A34" s="19">
        <f>A33+1</f>
        <v>29</v>
      </c>
      <c r="B34" s="40" t="s">
        <v>65</v>
      </c>
      <c r="C34" s="45">
        <v>9002303</v>
      </c>
      <c r="D34" s="36"/>
      <c r="E34" s="37">
        <v>20</v>
      </c>
      <c r="F34" s="41"/>
      <c r="G34" s="42"/>
    </row>
    <row r="35" spans="1:7" ht="12.75">
      <c r="A35" s="19">
        <f>A34+1</f>
        <v>30</v>
      </c>
      <c r="B35" s="43" t="s">
        <v>66</v>
      </c>
      <c r="C35" s="38" t="s">
        <v>29</v>
      </c>
      <c r="D35" s="41"/>
      <c r="E35" s="37">
        <v>12</v>
      </c>
      <c r="F35" s="41"/>
      <c r="G35" s="42"/>
    </row>
    <row r="36" spans="1:7" ht="12.75">
      <c r="A36" s="19">
        <f>A35+1</f>
        <v>31</v>
      </c>
      <c r="B36" s="43" t="s">
        <v>67</v>
      </c>
      <c r="C36" s="35" t="s">
        <v>68</v>
      </c>
      <c r="D36" s="41"/>
      <c r="E36" s="37">
        <v>6</v>
      </c>
      <c r="F36" s="41"/>
      <c r="G36" s="42"/>
    </row>
    <row r="37" spans="1:7" ht="12.75">
      <c r="A37" s="19">
        <f>A36+1</f>
        <v>32</v>
      </c>
      <c r="B37" s="43" t="s">
        <v>67</v>
      </c>
      <c r="C37" s="38" t="s">
        <v>69</v>
      </c>
      <c r="D37" s="41"/>
      <c r="E37" s="37" t="s">
        <v>70</v>
      </c>
      <c r="F37" s="46"/>
      <c r="G37" s="42"/>
    </row>
    <row r="38" spans="1:7" ht="12.75">
      <c r="A38" s="19">
        <f>A37+1</f>
        <v>33</v>
      </c>
      <c r="B38" s="43" t="s">
        <v>67</v>
      </c>
      <c r="C38" s="38" t="s">
        <v>71</v>
      </c>
      <c r="D38" s="41"/>
      <c r="E38" s="37">
        <v>1</v>
      </c>
      <c r="F38" s="46"/>
      <c r="G38" s="42"/>
    </row>
    <row r="39" spans="1:7" ht="12.75">
      <c r="A39" s="19">
        <f>A38+1</f>
        <v>34</v>
      </c>
      <c r="B39" s="44" t="s">
        <v>72</v>
      </c>
      <c r="C39" s="35" t="s">
        <v>73</v>
      </c>
      <c r="D39" s="41"/>
      <c r="E39" s="37">
        <v>1</v>
      </c>
      <c r="F39" s="46"/>
      <c r="G39" s="42"/>
    </row>
    <row r="40" spans="1:7" ht="12.75">
      <c r="A40" s="19">
        <f>A39+1</f>
        <v>35</v>
      </c>
      <c r="B40" s="40" t="s">
        <v>74</v>
      </c>
      <c r="C40" s="35" t="s">
        <v>75</v>
      </c>
      <c r="D40" s="41"/>
      <c r="E40" s="37">
        <v>1</v>
      </c>
      <c r="F40" s="46"/>
      <c r="G40" s="42"/>
    </row>
    <row r="41" spans="1:7" ht="12.75">
      <c r="A41" s="19">
        <f>A40+1</f>
        <v>36</v>
      </c>
      <c r="B41" s="43" t="s">
        <v>76</v>
      </c>
      <c r="C41" s="35" t="s">
        <v>77</v>
      </c>
      <c r="D41" s="41"/>
      <c r="E41" s="37">
        <v>2</v>
      </c>
      <c r="F41" s="46"/>
      <c r="G41" s="42"/>
    </row>
    <row r="42" spans="1:7" ht="12.75">
      <c r="A42" s="19">
        <f>A41+1</f>
        <v>37</v>
      </c>
      <c r="B42" s="43" t="s">
        <v>78</v>
      </c>
      <c r="C42" s="45">
        <v>43979202</v>
      </c>
      <c r="D42" s="41"/>
      <c r="E42" s="37">
        <v>3</v>
      </c>
      <c r="F42" s="46"/>
      <c r="G42" s="42"/>
    </row>
    <row r="43" spans="1:7" ht="12.75">
      <c r="A43" s="19">
        <f>A42+1</f>
        <v>38</v>
      </c>
      <c r="B43" s="43" t="s">
        <v>79</v>
      </c>
      <c r="C43" s="35" t="s">
        <v>80</v>
      </c>
      <c r="D43" s="41"/>
      <c r="E43" s="37">
        <v>22</v>
      </c>
      <c r="F43" s="46"/>
      <c r="G43" s="42"/>
    </row>
    <row r="44" spans="1:7" ht="12.75">
      <c r="A44" s="19">
        <f>A43+1</f>
        <v>39</v>
      </c>
      <c r="B44" s="44" t="s">
        <v>81</v>
      </c>
      <c r="C44" s="35" t="s">
        <v>82</v>
      </c>
      <c r="D44" s="41"/>
      <c r="E44" s="37">
        <v>2</v>
      </c>
      <c r="F44" s="46"/>
      <c r="G44" s="42"/>
    </row>
    <row r="45" spans="1:7" ht="12.75">
      <c r="A45" s="19">
        <f>A44+1</f>
        <v>40</v>
      </c>
      <c r="B45" s="44" t="s">
        <v>83</v>
      </c>
      <c r="C45" s="38" t="s">
        <v>84</v>
      </c>
      <c r="D45" s="41"/>
      <c r="E45" s="37">
        <v>2</v>
      </c>
      <c r="F45" s="46"/>
      <c r="G45" s="42"/>
    </row>
    <row r="46" spans="1:7" ht="12.75">
      <c r="A46" s="19">
        <f>A45+1</f>
        <v>41</v>
      </c>
      <c r="B46" s="44" t="s">
        <v>83</v>
      </c>
      <c r="C46" s="38" t="s">
        <v>85</v>
      </c>
      <c r="D46" s="41"/>
      <c r="E46" s="37">
        <v>1</v>
      </c>
      <c r="F46" s="46"/>
      <c r="G46" s="42"/>
    </row>
    <row r="47" spans="1:7" ht="12.75">
      <c r="A47" s="19">
        <f>A46+1</f>
        <v>42</v>
      </c>
      <c r="B47" s="44" t="s">
        <v>83</v>
      </c>
      <c r="C47" s="38" t="s">
        <v>86</v>
      </c>
      <c r="D47" s="41"/>
      <c r="E47" s="37">
        <v>2</v>
      </c>
      <c r="F47" s="46"/>
      <c r="G47" s="42"/>
    </row>
    <row r="48" spans="1:7" ht="12.75">
      <c r="A48" s="19">
        <f>A47+1</f>
        <v>43</v>
      </c>
      <c r="B48" s="43" t="s">
        <v>87</v>
      </c>
      <c r="C48" s="38" t="s">
        <v>88</v>
      </c>
      <c r="D48" s="41"/>
      <c r="E48" s="37">
        <v>5</v>
      </c>
      <c r="F48" s="46"/>
      <c r="G48" s="42"/>
    </row>
    <row r="49" spans="1:7" ht="12.75">
      <c r="A49" s="19">
        <f>A48+1</f>
        <v>44</v>
      </c>
      <c r="B49" s="43" t="s">
        <v>87</v>
      </c>
      <c r="C49" s="38" t="s">
        <v>89</v>
      </c>
      <c r="D49" s="41"/>
      <c r="E49" s="37">
        <v>2</v>
      </c>
      <c r="F49" s="46"/>
      <c r="G49" s="42"/>
    </row>
    <row r="50" spans="1:7" ht="12.75">
      <c r="A50" s="19">
        <f>A49+1</f>
        <v>45</v>
      </c>
      <c r="B50" s="40" t="s">
        <v>90</v>
      </c>
      <c r="C50" s="38" t="s">
        <v>91</v>
      </c>
      <c r="D50" s="41"/>
      <c r="E50" s="37" t="s">
        <v>92</v>
      </c>
      <c r="F50" s="46"/>
      <c r="G50" s="42"/>
    </row>
    <row r="51" spans="1:7" ht="12.75">
      <c r="A51" s="19">
        <f>A50+1</f>
        <v>46</v>
      </c>
      <c r="B51" s="44" t="s">
        <v>93</v>
      </c>
      <c r="C51" s="35" t="s">
        <v>94</v>
      </c>
      <c r="D51" s="41"/>
      <c r="E51" s="37">
        <v>25</v>
      </c>
      <c r="F51" s="46"/>
      <c r="G51" s="42"/>
    </row>
    <row r="52" spans="2:7" ht="12.75">
      <c r="B52" s="47"/>
      <c r="C52" s="48"/>
      <c r="D52" s="49"/>
      <c r="E52" s="50" t="s">
        <v>95</v>
      </c>
      <c r="F52" s="51"/>
      <c r="G52" s="42"/>
    </row>
  </sheetData>
  <sheetProtection selectLockedCells="1" selectUnlockedCells="1"/>
  <mergeCells count="1">
    <mergeCell ref="C3:D3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33" sqref="I3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workbookViewId="0" topLeftCell="A1">
      <selection activeCell="A8" sqref="A8"/>
    </sheetView>
  </sheetViews>
  <sheetFormatPr defaultColWidth="9.140625" defaultRowHeight="12.75"/>
  <sheetData>
    <row r="1" spans="1:256" ht="12.75">
      <c r="A1" s="52" t="e">
        <f>IF(#REF!,"AAAAAE79lQA=",0)</f>
        <v>#REF!</v>
      </c>
      <c r="B1" t="b">
        <f>AND(#REF!,"AAAAAE79lQE=")</f>
        <v>0</v>
      </c>
      <c r="C1" t="b">
        <f>AND(#REF!,"AAAAAE79lQI=")</f>
        <v>0</v>
      </c>
      <c r="D1" t="b">
        <f>AND(#REF!,"AAAAAE79lQM=")</f>
        <v>0</v>
      </c>
      <c r="E1" t="b">
        <f>AND(#REF!,"AAAAAE79lQQ=")</f>
        <v>0</v>
      </c>
      <c r="F1" t="b">
        <f>AND(#REF!,"AAAAAE79lQU=")</f>
        <v>0</v>
      </c>
      <c r="G1" t="b">
        <f>AND(#REF!,"AAAAAE79lQY=")</f>
        <v>0</v>
      </c>
      <c r="H1" t="b">
        <f>AND(#REF!,"AAAAAE79lQc=")</f>
        <v>0</v>
      </c>
      <c r="I1" t="b">
        <f>AND(#REF!,"AAAAAE79lQg=")</f>
        <v>0</v>
      </c>
      <c r="J1" t="b">
        <f>AND(#REF!,"AAAAAE79lQk=")</f>
        <v>0</v>
      </c>
      <c r="K1" t="b">
        <f>AND(#REF!,"AAAAAE79lQo=")</f>
        <v>0</v>
      </c>
      <c r="L1" t="b">
        <f>AND(#REF!,"AAAAAE79lQs=")</f>
        <v>0</v>
      </c>
      <c r="M1" t="b">
        <f>AND(#REF!,"AAAAAE79lQw=")</f>
        <v>0</v>
      </c>
      <c r="N1" t="b">
        <f>AND(#REF!,"AAAAAE79lQ0=")</f>
        <v>0</v>
      </c>
      <c r="O1" t="b">
        <f>AND(#REF!,"AAAAAE79lQ4=")</f>
        <v>0</v>
      </c>
      <c r="P1" s="52" t="e">
        <f>IF(#REF!,"AAAAAE79lQ8=",0)</f>
        <v>#REF!</v>
      </c>
      <c r="Q1" t="b">
        <f>AND(#REF!,"AAAAAE79lRA=")</f>
        <v>0</v>
      </c>
      <c r="R1" t="b">
        <f>AND(#REF!,"AAAAAE79lRE=")</f>
        <v>0</v>
      </c>
      <c r="S1" t="b">
        <f>AND(#REF!,"AAAAAE79lRI=")</f>
        <v>0</v>
      </c>
      <c r="T1" t="b">
        <f>AND(#REF!,"AAAAAE79lRM=")</f>
        <v>0</v>
      </c>
      <c r="U1" t="b">
        <f>AND(#REF!,"AAAAAE79lRQ=")</f>
        <v>0</v>
      </c>
      <c r="V1" t="b">
        <f>AND(#REF!,"AAAAAE79lRU=")</f>
        <v>0</v>
      </c>
      <c r="W1" t="b">
        <f>AND(#REF!,"AAAAAE79lRY=")</f>
        <v>0</v>
      </c>
      <c r="X1" t="b">
        <f>AND(#REF!,"AAAAAE79lRc=")</f>
        <v>0</v>
      </c>
      <c r="Y1" t="b">
        <f>AND(#REF!,"AAAAAE79lRg=")</f>
        <v>0</v>
      </c>
      <c r="Z1" t="b">
        <f>AND(#REF!,"AAAAAE79lRk=")</f>
        <v>0</v>
      </c>
      <c r="AA1" t="b">
        <f>AND(#REF!,"AAAAAE79lRo=")</f>
        <v>0</v>
      </c>
      <c r="AB1" t="b">
        <f>AND(#REF!,"AAAAAE79lRs=")</f>
        <v>0</v>
      </c>
      <c r="AC1" t="b">
        <f>AND(#REF!,"AAAAAE79lRw=")</f>
        <v>0</v>
      </c>
      <c r="AD1" t="b">
        <f>AND(#REF!,"AAAAAE79lR0=")</f>
        <v>0</v>
      </c>
      <c r="AE1" s="52" t="e">
        <f>IF(#REF!,"AAAAAE79lR4=",0)</f>
        <v>#REF!</v>
      </c>
      <c r="AF1" t="b">
        <f>AND(#REF!,"AAAAAE79lR8=")</f>
        <v>0</v>
      </c>
      <c r="AG1" t="b">
        <f>AND(#REF!,"AAAAAE79lSA=")</f>
        <v>0</v>
      </c>
      <c r="AH1" t="b">
        <f>AND(#REF!,"AAAAAE79lSE=")</f>
        <v>0</v>
      </c>
      <c r="AI1" t="b">
        <f>AND(#REF!,"AAAAAE79lSI=")</f>
        <v>0</v>
      </c>
      <c r="AJ1" t="b">
        <f>AND(#REF!,"AAAAAE79lSM=")</f>
        <v>0</v>
      </c>
      <c r="AK1" t="b">
        <f>AND(#REF!,"AAAAAE79lSQ=")</f>
        <v>0</v>
      </c>
      <c r="AL1" t="b">
        <f>AND(#REF!,"AAAAAE79lSU=")</f>
        <v>0</v>
      </c>
      <c r="AM1" t="b">
        <f>AND(#REF!,"AAAAAE79lSY=")</f>
        <v>0</v>
      </c>
      <c r="AN1" t="b">
        <f>AND(#REF!,"AAAAAE79lSc=")</f>
        <v>0</v>
      </c>
      <c r="AO1" t="b">
        <f>AND(#REF!,"AAAAAE79lSg=")</f>
        <v>0</v>
      </c>
      <c r="AP1" t="b">
        <f>AND(#REF!,"AAAAAE79lSk=")</f>
        <v>0</v>
      </c>
      <c r="AQ1" t="b">
        <f>AND(#REF!,"AAAAAE79lSo=")</f>
        <v>0</v>
      </c>
      <c r="AR1" t="b">
        <f>AND(#REF!,"AAAAAE79lSs=")</f>
        <v>0</v>
      </c>
      <c r="AS1" t="b">
        <f>AND(#REF!,"AAAAAE79lSw=")</f>
        <v>0</v>
      </c>
      <c r="AT1" s="52" t="e">
        <f>IF(#REF!,"AAAAAE79lS0=",0)</f>
        <v>#REF!</v>
      </c>
      <c r="AU1" t="b">
        <f>AND(#REF!,"AAAAAE79lS4=")</f>
        <v>0</v>
      </c>
      <c r="AV1" t="b">
        <f>AND(#REF!,"AAAAAE79lS8=")</f>
        <v>0</v>
      </c>
      <c r="AW1" t="b">
        <f>AND(#REF!,"AAAAAE79lTA=")</f>
        <v>0</v>
      </c>
      <c r="AX1" t="b">
        <f>AND(#REF!,"AAAAAE79lTE=")</f>
        <v>0</v>
      </c>
      <c r="AY1" t="b">
        <f>AND(#REF!,"AAAAAE79lTI=")</f>
        <v>0</v>
      </c>
      <c r="AZ1" t="b">
        <f>AND(#REF!,"AAAAAE79lTM=")</f>
        <v>0</v>
      </c>
      <c r="BA1" t="b">
        <f>AND(#REF!,"AAAAAE79lTQ=")</f>
        <v>0</v>
      </c>
      <c r="BB1" t="b">
        <f>AND(#REF!,"AAAAAE79lTU=")</f>
        <v>0</v>
      </c>
      <c r="BC1" t="b">
        <f>AND(#REF!,"AAAAAE79lTY=")</f>
        <v>0</v>
      </c>
      <c r="BD1" t="b">
        <f>AND(#REF!,"AAAAAE79lTc=")</f>
        <v>0</v>
      </c>
      <c r="BE1" t="b">
        <f>AND(#REF!,"AAAAAE79lTg=")</f>
        <v>0</v>
      </c>
      <c r="BF1" t="b">
        <f>AND(#REF!,"AAAAAE79lTk=")</f>
        <v>0</v>
      </c>
      <c r="BG1" t="b">
        <f>AND(#REF!,"AAAAAE79lTo=")</f>
        <v>0</v>
      </c>
      <c r="BH1" t="b">
        <f>AND(#REF!,"AAAAAE79lTs=")</f>
        <v>0</v>
      </c>
      <c r="BI1" s="52" t="e">
        <f>IF(#REF!,"AAAAAE79lTw=",0)</f>
        <v>#REF!</v>
      </c>
      <c r="BJ1" t="b">
        <f>AND(#REF!,"AAAAAE79lT0=")</f>
        <v>0</v>
      </c>
      <c r="BK1" t="b">
        <f>AND(#REF!,"AAAAAE79lT4=")</f>
        <v>0</v>
      </c>
      <c r="BL1" t="b">
        <f>AND(#REF!,"AAAAAE79lT8=")</f>
        <v>0</v>
      </c>
      <c r="BM1" t="b">
        <f>AND(#REF!,"AAAAAE79lUA=")</f>
        <v>0</v>
      </c>
      <c r="BN1" t="b">
        <f>AND(#REF!,"AAAAAE79lUE=")</f>
        <v>0</v>
      </c>
      <c r="BO1" t="b">
        <f>AND(#REF!,"AAAAAE79lUI=")</f>
        <v>0</v>
      </c>
      <c r="BP1" t="b">
        <f>AND(#REF!,"AAAAAE79lUM=")</f>
        <v>0</v>
      </c>
      <c r="BQ1" t="b">
        <f>AND(#REF!,"AAAAAE79lUQ=")</f>
        <v>0</v>
      </c>
      <c r="BR1" t="b">
        <f>AND(#REF!,"AAAAAE79lUU=")</f>
        <v>0</v>
      </c>
      <c r="BS1" t="b">
        <f>AND(#REF!,"AAAAAE79lUY=")</f>
        <v>0</v>
      </c>
      <c r="BT1" t="b">
        <f>AND(#REF!,"AAAAAE79lUc=")</f>
        <v>0</v>
      </c>
      <c r="BU1" t="b">
        <f>AND(#REF!,"AAAAAE79lUg=")</f>
        <v>0</v>
      </c>
      <c r="BV1" t="b">
        <f>AND(#REF!,"AAAAAE79lUk=")</f>
        <v>0</v>
      </c>
      <c r="BW1" t="b">
        <f>AND(#REF!,"AAAAAE79lUo=")</f>
        <v>0</v>
      </c>
      <c r="BX1" s="52" t="e">
        <f>IF(#REF!,"AAAAAE79lUs=",0)</f>
        <v>#REF!</v>
      </c>
      <c r="BY1" t="b">
        <f>AND(#REF!,"AAAAAE79lUw=")</f>
        <v>0</v>
      </c>
      <c r="BZ1" t="b">
        <f>AND(#REF!,"AAAAAE79lU0=")</f>
        <v>0</v>
      </c>
      <c r="CA1" t="b">
        <f>AND(#REF!,"AAAAAE79lU4=")</f>
        <v>0</v>
      </c>
      <c r="CB1" t="b">
        <f>AND(#REF!,"AAAAAE79lU8=")</f>
        <v>0</v>
      </c>
      <c r="CC1" t="b">
        <f>AND(#REF!,"AAAAAE79lVA=")</f>
        <v>0</v>
      </c>
      <c r="CD1" t="b">
        <f>AND(#REF!,"AAAAAE79lVE=")</f>
        <v>0</v>
      </c>
      <c r="CE1" t="b">
        <f>AND(#REF!,"AAAAAE79lVI=")</f>
        <v>0</v>
      </c>
      <c r="CF1" t="b">
        <f>AND(#REF!,"AAAAAE79lVM=")</f>
        <v>0</v>
      </c>
      <c r="CG1" t="b">
        <f>AND(#REF!,"AAAAAE79lVQ=")</f>
        <v>0</v>
      </c>
      <c r="CH1" t="b">
        <f>AND(#REF!,"AAAAAE79lVU=")</f>
        <v>0</v>
      </c>
      <c r="CI1" t="b">
        <f>AND(#REF!,"AAAAAE79lVY=")</f>
        <v>0</v>
      </c>
      <c r="CJ1" t="b">
        <f>AND(#REF!,"AAAAAE79lVc=")</f>
        <v>0</v>
      </c>
      <c r="CK1" t="b">
        <f>AND(#REF!,"AAAAAE79lVg=")</f>
        <v>0</v>
      </c>
      <c r="CL1" t="b">
        <f>AND(#REF!,"AAAAAE79lVk=")</f>
        <v>0</v>
      </c>
      <c r="CM1" s="52" t="e">
        <f>IF(#REF!,"AAAAAE79lVo=",0)</f>
        <v>#REF!</v>
      </c>
      <c r="CN1" t="b">
        <f>AND(#REF!,"AAAAAE79lVs=")</f>
        <v>0</v>
      </c>
      <c r="CO1" t="b">
        <f>AND(#REF!,"AAAAAE79lVw=")</f>
        <v>0</v>
      </c>
      <c r="CP1" t="b">
        <f>AND(#REF!,"AAAAAE79lV0=")</f>
        <v>0</v>
      </c>
      <c r="CQ1" t="b">
        <f>AND(#REF!,"AAAAAE79lV4=")</f>
        <v>0</v>
      </c>
      <c r="CR1" t="b">
        <f>AND(#REF!,"AAAAAE79lV8=")</f>
        <v>0</v>
      </c>
      <c r="CS1" t="b">
        <f>AND(#REF!,"AAAAAE79lWA=")</f>
        <v>0</v>
      </c>
      <c r="CT1" t="b">
        <f>AND(#REF!,"AAAAAE79lWE=")</f>
        <v>0</v>
      </c>
      <c r="CU1" t="b">
        <f>AND(#REF!,"AAAAAE79lWI=")</f>
        <v>0</v>
      </c>
      <c r="CV1" t="b">
        <f>AND(#REF!,"AAAAAE79lWM=")</f>
        <v>0</v>
      </c>
      <c r="CW1" t="b">
        <f>AND(#REF!,"AAAAAE79lWQ=")</f>
        <v>0</v>
      </c>
      <c r="CX1" t="b">
        <f>AND(#REF!,"AAAAAE79lWU=")</f>
        <v>0</v>
      </c>
      <c r="CY1" t="b">
        <f>AND(#REF!,"AAAAAE79lWY=")</f>
        <v>0</v>
      </c>
      <c r="CZ1" t="b">
        <f>AND(#REF!,"AAAAAE79lWc=")</f>
        <v>0</v>
      </c>
      <c r="DA1" t="b">
        <f>AND(#REF!,"AAAAAE79lWg=")</f>
        <v>0</v>
      </c>
      <c r="DB1" s="52" t="e">
        <f>IF(#REF!,"AAAAAE79lWk=",0)</f>
        <v>#REF!</v>
      </c>
      <c r="DC1" t="b">
        <f>AND(#REF!,"AAAAAE79lWo=")</f>
        <v>0</v>
      </c>
      <c r="DD1" t="b">
        <f>AND(#REF!,"AAAAAE79lWs=")</f>
        <v>0</v>
      </c>
      <c r="DE1" t="b">
        <f>AND(#REF!,"AAAAAE79lWw=")</f>
        <v>0</v>
      </c>
      <c r="DF1" t="b">
        <f>AND(#REF!,"AAAAAE79lW0=")</f>
        <v>0</v>
      </c>
      <c r="DG1" t="b">
        <f>AND(#REF!,"AAAAAE79lW4=")</f>
        <v>0</v>
      </c>
      <c r="DH1" t="b">
        <f>AND(#REF!,"AAAAAE79lW8=")</f>
        <v>0</v>
      </c>
      <c r="DI1" t="b">
        <f>AND(#REF!,"AAAAAE79lXA=")</f>
        <v>0</v>
      </c>
      <c r="DJ1" t="b">
        <f>AND(#REF!,"AAAAAE79lXE=")</f>
        <v>0</v>
      </c>
      <c r="DK1" t="b">
        <f>AND(#REF!,"AAAAAE79lXI=")</f>
        <v>0</v>
      </c>
      <c r="DL1" t="b">
        <f>AND(#REF!,"AAAAAE79lXM=")</f>
        <v>0</v>
      </c>
      <c r="DM1" t="b">
        <f>AND(#REF!,"AAAAAE79lXQ=")</f>
        <v>0</v>
      </c>
      <c r="DN1" t="b">
        <f>AND(#REF!,"AAAAAE79lXU=")</f>
        <v>0</v>
      </c>
      <c r="DO1" t="b">
        <f>AND(#REF!,"AAAAAE79lXY=")</f>
        <v>0</v>
      </c>
      <c r="DP1" t="b">
        <f>AND(#REF!,"AAAAAE79lXc=")</f>
        <v>0</v>
      </c>
      <c r="DQ1" s="52" t="e">
        <f>IF(#REF!,"AAAAAE79lXg=",0)</f>
        <v>#REF!</v>
      </c>
      <c r="DR1" t="b">
        <f>AND(#REF!,"AAAAAE79lXk=")</f>
        <v>0</v>
      </c>
      <c r="DS1" t="b">
        <f>AND(#REF!,"AAAAAE79lXo=")</f>
        <v>0</v>
      </c>
      <c r="DT1" t="b">
        <f>AND(#REF!,"AAAAAE79lXs=")</f>
        <v>0</v>
      </c>
      <c r="DU1" t="b">
        <f>AND(#REF!,"AAAAAE79lXw=")</f>
        <v>0</v>
      </c>
      <c r="DV1" t="b">
        <f>AND(#REF!,"AAAAAE79lX0=")</f>
        <v>0</v>
      </c>
      <c r="DW1" t="b">
        <f>AND(#REF!,"AAAAAE79lX4=")</f>
        <v>0</v>
      </c>
      <c r="DX1" t="b">
        <f>AND(#REF!,"AAAAAE79lX8=")</f>
        <v>0</v>
      </c>
      <c r="DY1" t="b">
        <f>AND(#REF!,"AAAAAE79lYA=")</f>
        <v>0</v>
      </c>
      <c r="DZ1" t="b">
        <f>AND(#REF!,"AAAAAE79lYE=")</f>
        <v>0</v>
      </c>
      <c r="EA1" t="b">
        <f>AND(#REF!,"AAAAAE79lYI=")</f>
        <v>0</v>
      </c>
      <c r="EB1" t="b">
        <f>AND(#REF!,"AAAAAE79lYM=")</f>
        <v>0</v>
      </c>
      <c r="EC1" t="b">
        <f>AND(#REF!,"AAAAAE79lYQ=")</f>
        <v>0</v>
      </c>
      <c r="ED1" t="b">
        <f>AND(#REF!,"AAAAAE79lYU=")</f>
        <v>0</v>
      </c>
      <c r="EE1" t="b">
        <f>AND(#REF!,"AAAAAE79lYY=")</f>
        <v>0</v>
      </c>
      <c r="EF1" s="52" t="e">
        <f>IF(#REF!,"AAAAAE79lYc=",0)</f>
        <v>#REF!</v>
      </c>
      <c r="EG1" t="b">
        <f>AND(#REF!,"AAAAAE79lYg=")</f>
        <v>0</v>
      </c>
      <c r="EH1" t="b">
        <f>AND(#REF!,"AAAAAE79lYk=")</f>
        <v>0</v>
      </c>
      <c r="EI1" t="b">
        <f>AND(#REF!,"AAAAAE79lYo=")</f>
        <v>0</v>
      </c>
      <c r="EJ1" t="b">
        <f>AND(#REF!,"AAAAAE79lYs=")</f>
        <v>0</v>
      </c>
      <c r="EK1" t="b">
        <f>AND(#REF!,"AAAAAE79lYw=")</f>
        <v>0</v>
      </c>
      <c r="EL1" t="b">
        <f>AND(#REF!,"AAAAAE79lY0=")</f>
        <v>0</v>
      </c>
      <c r="EM1" t="b">
        <f>AND(#REF!,"AAAAAE79lY4=")</f>
        <v>0</v>
      </c>
      <c r="EN1" t="b">
        <f>AND(#REF!,"AAAAAE79lY8=")</f>
        <v>0</v>
      </c>
      <c r="EO1" t="b">
        <f>AND(#REF!,"AAAAAE79lZA=")</f>
        <v>0</v>
      </c>
      <c r="EP1" t="b">
        <f>AND(#REF!,"AAAAAE79lZE=")</f>
        <v>0</v>
      </c>
      <c r="EQ1" t="b">
        <f>AND(#REF!,"AAAAAE79lZI=")</f>
        <v>0</v>
      </c>
      <c r="ER1" t="b">
        <f>AND(#REF!,"AAAAAE79lZM=")</f>
        <v>0</v>
      </c>
      <c r="ES1" t="b">
        <f>AND(#REF!,"AAAAAE79lZQ=")</f>
        <v>0</v>
      </c>
      <c r="ET1" t="b">
        <f>AND(#REF!,"AAAAAE79lZU=")</f>
        <v>0</v>
      </c>
      <c r="EU1" s="52" t="e">
        <f>IF(#REF!,"AAAAAE79lZY=",0)</f>
        <v>#REF!</v>
      </c>
      <c r="EV1" t="b">
        <f>AND(#REF!,"AAAAAE79lZc=")</f>
        <v>0</v>
      </c>
      <c r="EW1" t="b">
        <f>AND(#REF!,"AAAAAE79lZg=")</f>
        <v>0</v>
      </c>
      <c r="EX1" t="b">
        <f>AND(#REF!,"AAAAAE79lZk=")</f>
        <v>0</v>
      </c>
      <c r="EY1" t="b">
        <f>AND(#REF!,"AAAAAE79lZo=")</f>
        <v>0</v>
      </c>
      <c r="EZ1" t="b">
        <f>AND(#REF!,"AAAAAE79lZs=")</f>
        <v>0</v>
      </c>
      <c r="FA1" t="b">
        <f>AND(#REF!,"AAAAAE79lZw=")</f>
        <v>0</v>
      </c>
      <c r="FB1" t="b">
        <f>AND(#REF!,"AAAAAE79lZ0=")</f>
        <v>0</v>
      </c>
      <c r="FC1" t="b">
        <f>AND(#REF!,"AAAAAE79lZ4=")</f>
        <v>0</v>
      </c>
      <c r="FD1" t="b">
        <f>AND(#REF!,"AAAAAE79lZ8=")</f>
        <v>0</v>
      </c>
      <c r="FE1" t="b">
        <f>AND(#REF!,"AAAAAE79laA=")</f>
        <v>0</v>
      </c>
      <c r="FF1" t="b">
        <f>AND(#REF!,"AAAAAE79laE=")</f>
        <v>0</v>
      </c>
      <c r="FG1" t="b">
        <f>AND(#REF!,"AAAAAE79laI=")</f>
        <v>0</v>
      </c>
      <c r="FH1" t="b">
        <f>AND(#REF!,"AAAAAE79laM=")</f>
        <v>0</v>
      </c>
      <c r="FI1" t="b">
        <f>AND(#REF!,"AAAAAE79laQ=")</f>
        <v>0</v>
      </c>
      <c r="FJ1" s="52" t="e">
        <f>IF(#REF!,"AAAAAE79laU=",0)</f>
        <v>#REF!</v>
      </c>
      <c r="FK1" t="b">
        <f>AND(#REF!,"AAAAAE79laY=")</f>
        <v>0</v>
      </c>
      <c r="FL1" t="b">
        <f>AND(#REF!,"AAAAAE79lac=")</f>
        <v>0</v>
      </c>
      <c r="FM1" t="b">
        <f>AND(#REF!,"AAAAAE79lag=")</f>
        <v>0</v>
      </c>
      <c r="FN1" t="b">
        <f>AND(#REF!,"AAAAAE79lak=")</f>
        <v>0</v>
      </c>
      <c r="FO1" t="b">
        <f>AND(#REF!,"AAAAAE79lao=")</f>
        <v>0</v>
      </c>
      <c r="FP1" t="b">
        <f>AND(#REF!,"AAAAAE79las=")</f>
        <v>0</v>
      </c>
      <c r="FQ1" t="b">
        <f>AND(#REF!,"AAAAAE79law=")</f>
        <v>0</v>
      </c>
      <c r="FR1" t="b">
        <f>AND(#REF!,"AAAAAE79la0=")</f>
        <v>0</v>
      </c>
      <c r="FS1" t="b">
        <f>AND(#REF!,"AAAAAE79la4=")</f>
        <v>0</v>
      </c>
      <c r="FT1" t="b">
        <f>AND(#REF!,"AAAAAE79la8=")</f>
        <v>0</v>
      </c>
      <c r="FU1" t="b">
        <f>AND(#REF!,"AAAAAE79lbA=")</f>
        <v>0</v>
      </c>
      <c r="FV1" t="b">
        <f>AND(#REF!,"AAAAAE79lbE=")</f>
        <v>0</v>
      </c>
      <c r="FW1" t="b">
        <f>AND(#REF!,"AAAAAE79lbI=")</f>
        <v>0</v>
      </c>
      <c r="FX1" t="b">
        <f>AND(#REF!,"AAAAAE79lbM=")</f>
        <v>0</v>
      </c>
      <c r="FY1" s="52" t="e">
        <f>IF(#REF!,"AAAAAE79lbQ=",0)</f>
        <v>#REF!</v>
      </c>
      <c r="FZ1" t="b">
        <f>AND(#REF!,"AAAAAE79lbU=")</f>
        <v>0</v>
      </c>
      <c r="GA1" t="b">
        <f>AND(#REF!,"AAAAAE79lbY=")</f>
        <v>0</v>
      </c>
      <c r="GB1" t="b">
        <f>AND(#REF!,"AAAAAE79lbc=")</f>
        <v>0</v>
      </c>
      <c r="GC1" t="b">
        <f>AND(#REF!,"AAAAAE79lbg=")</f>
        <v>0</v>
      </c>
      <c r="GD1" t="b">
        <f>AND(#REF!,"AAAAAE79lbk=")</f>
        <v>0</v>
      </c>
      <c r="GE1" t="b">
        <f>AND(#REF!,"AAAAAE79lbo=")</f>
        <v>0</v>
      </c>
      <c r="GF1" t="b">
        <f>AND(#REF!,"AAAAAE79lbs=")</f>
        <v>0</v>
      </c>
      <c r="GG1" t="b">
        <f>AND(#REF!,"AAAAAE79lbw=")</f>
        <v>0</v>
      </c>
      <c r="GH1" t="b">
        <f>AND(#REF!,"AAAAAE79lb0=")</f>
        <v>0</v>
      </c>
      <c r="GI1" t="b">
        <f>AND(#REF!,"AAAAAE79lb4=")</f>
        <v>0</v>
      </c>
      <c r="GJ1" t="b">
        <f>AND(#REF!,"AAAAAE79lb8=")</f>
        <v>0</v>
      </c>
      <c r="GK1" t="b">
        <f>AND(#REF!,"AAAAAE79lcA=")</f>
        <v>0</v>
      </c>
      <c r="GL1" t="b">
        <f>AND(#REF!,"AAAAAE79lcE=")</f>
        <v>0</v>
      </c>
      <c r="GM1" t="b">
        <f>AND(#REF!,"AAAAAE79lcI=")</f>
        <v>0</v>
      </c>
      <c r="GN1" s="52" t="e">
        <f>IF(#REF!,"AAAAAE79lcM=",0)</f>
        <v>#REF!</v>
      </c>
      <c r="GO1" t="b">
        <f>AND(#REF!,"AAAAAE79lcQ=")</f>
        <v>0</v>
      </c>
      <c r="GP1" t="b">
        <f>AND(#REF!,"AAAAAE79lcU=")</f>
        <v>0</v>
      </c>
      <c r="GQ1" t="b">
        <f>AND(#REF!,"AAAAAE79lcY=")</f>
        <v>0</v>
      </c>
      <c r="GR1" t="b">
        <f>AND(#REF!,"AAAAAE79lcc=")</f>
        <v>0</v>
      </c>
      <c r="GS1" t="b">
        <f>AND(#REF!,"AAAAAE79lcg=")</f>
        <v>0</v>
      </c>
      <c r="GT1" t="b">
        <f>AND(#REF!,"AAAAAE79lck=")</f>
        <v>0</v>
      </c>
      <c r="GU1" t="b">
        <f>AND(#REF!,"AAAAAE79lco=")</f>
        <v>0</v>
      </c>
      <c r="GV1" t="b">
        <f>AND(#REF!,"AAAAAE79lcs=")</f>
        <v>0</v>
      </c>
      <c r="GW1" t="b">
        <f>AND(#REF!,"AAAAAE79lcw=")</f>
        <v>0</v>
      </c>
      <c r="GX1" t="b">
        <f>AND(#REF!,"AAAAAE79lc0=")</f>
        <v>0</v>
      </c>
      <c r="GY1" t="b">
        <f>AND(#REF!,"AAAAAE79lc4=")</f>
        <v>0</v>
      </c>
      <c r="GZ1" t="b">
        <f>AND(#REF!,"AAAAAE79lc8=")</f>
        <v>0</v>
      </c>
      <c r="HA1" t="b">
        <f>AND(#REF!,"AAAAAE79ldA=")</f>
        <v>0</v>
      </c>
      <c r="HB1" t="b">
        <f>AND(#REF!,"AAAAAE79ldE=")</f>
        <v>0</v>
      </c>
      <c r="HC1" s="52" t="e">
        <f>IF(#REF!,"AAAAAE79ldI=",0)</f>
        <v>#REF!</v>
      </c>
      <c r="HD1" t="b">
        <f>AND(#REF!,"AAAAAE79ldM=")</f>
        <v>0</v>
      </c>
      <c r="HE1" t="b">
        <f>AND(#REF!,"AAAAAE79ldQ=")</f>
        <v>0</v>
      </c>
      <c r="HF1" t="b">
        <f>AND(#REF!,"AAAAAE79ldU=")</f>
        <v>0</v>
      </c>
      <c r="HG1" t="b">
        <f>AND(#REF!,"AAAAAE79ldY=")</f>
        <v>0</v>
      </c>
      <c r="HH1" t="b">
        <f>AND(#REF!,"AAAAAE79ldc=")</f>
        <v>0</v>
      </c>
      <c r="HI1" t="b">
        <f>AND(#REF!,"AAAAAE79ldg=")</f>
        <v>0</v>
      </c>
      <c r="HJ1" t="b">
        <f>AND(#REF!,"AAAAAE79ldk=")</f>
        <v>0</v>
      </c>
      <c r="HK1" t="b">
        <f>AND(#REF!,"AAAAAE79ldo=")</f>
        <v>0</v>
      </c>
      <c r="HL1" t="b">
        <f>AND(#REF!,"AAAAAE79lds=")</f>
        <v>0</v>
      </c>
      <c r="HM1" t="b">
        <f>AND(#REF!,"AAAAAE79ldw=")</f>
        <v>0</v>
      </c>
      <c r="HN1" t="b">
        <f>AND(#REF!,"AAAAAE79ld0=")</f>
        <v>0</v>
      </c>
      <c r="HO1" t="b">
        <f>AND(#REF!,"AAAAAE79ld4=")</f>
        <v>0</v>
      </c>
      <c r="HP1" t="b">
        <f>AND(#REF!,"AAAAAE79ld8=")</f>
        <v>0</v>
      </c>
      <c r="HQ1" t="b">
        <f>AND(#REF!,"AAAAAE79leA=")</f>
        <v>0</v>
      </c>
      <c r="HR1" s="52" t="e">
        <f>IF(#REF!,"AAAAAE79leE=",0)</f>
        <v>#REF!</v>
      </c>
      <c r="HS1" t="b">
        <f>AND(#REF!,"AAAAAE79leI=")</f>
        <v>0</v>
      </c>
      <c r="HT1" t="b">
        <f>AND(#REF!,"AAAAAE79leM=")</f>
        <v>0</v>
      </c>
      <c r="HU1" t="b">
        <f>AND(#REF!,"AAAAAE79leQ=")</f>
        <v>0</v>
      </c>
      <c r="HV1" t="b">
        <f>AND(#REF!,"AAAAAE79leU=")</f>
        <v>0</v>
      </c>
      <c r="HW1" t="b">
        <f>AND(#REF!,"AAAAAE79leY=")</f>
        <v>0</v>
      </c>
      <c r="HX1" t="b">
        <f>AND(#REF!,"AAAAAE79lec=")</f>
        <v>0</v>
      </c>
      <c r="HY1" t="b">
        <f>AND(#REF!,"AAAAAE79leg=")</f>
        <v>0</v>
      </c>
      <c r="HZ1" t="b">
        <f>AND(#REF!,"AAAAAE79lek=")</f>
        <v>0</v>
      </c>
      <c r="IA1" t="b">
        <f>AND(#REF!,"AAAAAE79leo=")</f>
        <v>0</v>
      </c>
      <c r="IB1" t="b">
        <f>AND(#REF!,"AAAAAE79les=")</f>
        <v>0</v>
      </c>
      <c r="IC1" t="b">
        <f>AND(#REF!,"AAAAAE79lew=")</f>
        <v>0</v>
      </c>
      <c r="ID1" t="b">
        <f>AND(#REF!,"AAAAAE79le0=")</f>
        <v>0</v>
      </c>
      <c r="IE1" t="b">
        <f>AND(#REF!,"AAAAAE79le4=")</f>
        <v>0</v>
      </c>
      <c r="IF1" t="b">
        <f>AND(#REF!,"AAAAAE79le8=")</f>
        <v>0</v>
      </c>
      <c r="IG1" s="52" t="e">
        <f>IF(#REF!,"AAAAAE79lfA=",0)</f>
        <v>#REF!</v>
      </c>
      <c r="IH1" t="b">
        <f>AND(#REF!,"AAAAAE79lfE=")</f>
        <v>0</v>
      </c>
      <c r="II1" t="b">
        <f>AND(#REF!,"AAAAAE79lfI=")</f>
        <v>0</v>
      </c>
      <c r="IJ1" t="b">
        <f>AND(#REF!,"AAAAAE79lfM=")</f>
        <v>0</v>
      </c>
      <c r="IK1" t="b">
        <f>AND(#REF!,"AAAAAE79lfQ=")</f>
        <v>0</v>
      </c>
      <c r="IL1" t="b">
        <f>AND(#REF!,"AAAAAE79lfU=")</f>
        <v>0</v>
      </c>
      <c r="IM1" t="b">
        <f>AND(#REF!,"AAAAAE79lfY=")</f>
        <v>0</v>
      </c>
      <c r="IN1" t="b">
        <f>AND(#REF!,"AAAAAE79lfc=")</f>
        <v>0</v>
      </c>
      <c r="IO1" t="b">
        <f>AND(#REF!,"AAAAAE79lfg=")</f>
        <v>0</v>
      </c>
      <c r="IP1" t="b">
        <f>AND(#REF!,"AAAAAE79lfk=")</f>
        <v>0</v>
      </c>
      <c r="IQ1" t="b">
        <f>AND(#REF!,"AAAAAE79lfo=")</f>
        <v>0</v>
      </c>
      <c r="IR1" t="b">
        <f>AND(#REF!,"AAAAAE79lfs=")</f>
        <v>0</v>
      </c>
      <c r="IS1" t="b">
        <f>AND(#REF!,"AAAAAE79lfw=")</f>
        <v>0</v>
      </c>
      <c r="IT1" t="b">
        <f>AND(#REF!,"AAAAAE79lf0=")</f>
        <v>0</v>
      </c>
      <c r="IU1" t="b">
        <f>AND(#REF!,"AAAAAE79lf4=")</f>
        <v>0</v>
      </c>
      <c r="IV1" s="52" t="e">
        <f>IF(#REF!,"AAAAAE79lf8=",0)</f>
        <v>#REF!</v>
      </c>
    </row>
    <row r="2" spans="1:256" ht="12.75">
      <c r="A2" t="b">
        <f>AND(#REF!,"AAAAAC+73wA=")</f>
        <v>0</v>
      </c>
      <c r="B2" t="b">
        <f>AND(#REF!,"AAAAAC+73wE=")</f>
        <v>0</v>
      </c>
      <c r="C2" t="b">
        <f>AND(#REF!,"AAAAAC+73wI=")</f>
        <v>0</v>
      </c>
      <c r="D2" t="b">
        <f>AND(#REF!,"AAAAAC+73wM=")</f>
        <v>0</v>
      </c>
      <c r="E2" t="b">
        <f>AND(#REF!,"AAAAAC+73wQ=")</f>
        <v>0</v>
      </c>
      <c r="F2" t="b">
        <f>AND(#REF!,"AAAAAC+73wU=")</f>
        <v>0</v>
      </c>
      <c r="G2" t="b">
        <f>AND(#REF!,"AAAAAC+73wY=")</f>
        <v>0</v>
      </c>
      <c r="H2" t="b">
        <f>AND(#REF!,"AAAAAC+73wc=")</f>
        <v>0</v>
      </c>
      <c r="I2" t="b">
        <f>AND(#REF!,"AAAAAC+73wg=")</f>
        <v>0</v>
      </c>
      <c r="J2" t="b">
        <f>AND(#REF!,"AAAAAC+73wk=")</f>
        <v>0</v>
      </c>
      <c r="K2" t="b">
        <f>AND(#REF!,"AAAAAC+73wo=")</f>
        <v>0</v>
      </c>
      <c r="L2" t="b">
        <f>AND(#REF!,"AAAAAC+73ws=")</f>
        <v>0</v>
      </c>
      <c r="M2" t="b">
        <f>AND(#REF!,"AAAAAC+73ww=")</f>
        <v>0</v>
      </c>
      <c r="N2" t="b">
        <f>AND(#REF!,"AAAAAC+73w0=")</f>
        <v>0</v>
      </c>
      <c r="O2" s="52" t="e">
        <f>IF(#REF!,"AAAAAC+73w4=",0)</f>
        <v>#REF!</v>
      </c>
      <c r="P2" t="b">
        <f>AND(#REF!,"AAAAAC+73w8=")</f>
        <v>0</v>
      </c>
      <c r="Q2" t="b">
        <f>AND(#REF!,"AAAAAC+73xA=")</f>
        <v>0</v>
      </c>
      <c r="R2" t="b">
        <f>AND(#REF!,"AAAAAC+73xE=")</f>
        <v>0</v>
      </c>
      <c r="S2" t="b">
        <f>AND(#REF!,"AAAAAC+73xI=")</f>
        <v>0</v>
      </c>
      <c r="T2" t="b">
        <f>AND(#REF!,"AAAAAC+73xM=")</f>
        <v>0</v>
      </c>
      <c r="U2" t="b">
        <f>AND(#REF!,"AAAAAC+73xQ=")</f>
        <v>0</v>
      </c>
      <c r="V2" t="b">
        <f>AND(#REF!,"AAAAAC+73xU=")</f>
        <v>0</v>
      </c>
      <c r="W2" t="b">
        <f>AND(#REF!,"AAAAAC+73xY=")</f>
        <v>0</v>
      </c>
      <c r="X2" t="b">
        <f>AND(#REF!,"AAAAAC+73xc=")</f>
        <v>0</v>
      </c>
      <c r="Y2" t="b">
        <f>AND(#REF!,"AAAAAC+73xg=")</f>
        <v>0</v>
      </c>
      <c r="Z2" t="b">
        <f>AND(#REF!,"AAAAAC+73xk=")</f>
        <v>0</v>
      </c>
      <c r="AA2" t="b">
        <f>AND(#REF!,"AAAAAC+73xo=")</f>
        <v>0</v>
      </c>
      <c r="AB2" t="b">
        <f>AND(#REF!,"AAAAAC+73xs=")</f>
        <v>0</v>
      </c>
      <c r="AC2" t="b">
        <f>AND(#REF!,"AAAAAC+73xw=")</f>
        <v>0</v>
      </c>
      <c r="AD2" s="52" t="e">
        <f>IF(#REF!,"AAAAAC+73x0=",0)</f>
        <v>#REF!</v>
      </c>
      <c r="AE2" t="b">
        <f>AND(#REF!,"AAAAAC+73x4=")</f>
        <v>0</v>
      </c>
      <c r="AF2" t="b">
        <f>AND(#REF!,"AAAAAC+73x8=")</f>
        <v>0</v>
      </c>
      <c r="AG2" t="b">
        <f>AND(#REF!,"AAAAAC+73yA=")</f>
        <v>0</v>
      </c>
      <c r="AH2" t="b">
        <f>AND(#REF!,"AAAAAC+73yE=")</f>
        <v>0</v>
      </c>
      <c r="AI2" t="b">
        <f>AND(#REF!,"AAAAAC+73yI=")</f>
        <v>0</v>
      </c>
      <c r="AJ2" t="b">
        <f>AND(#REF!,"AAAAAC+73yM=")</f>
        <v>0</v>
      </c>
      <c r="AK2" t="b">
        <f>AND(#REF!,"AAAAAC+73yQ=")</f>
        <v>0</v>
      </c>
      <c r="AL2" t="b">
        <f>AND(#REF!,"AAAAAC+73yU=")</f>
        <v>0</v>
      </c>
      <c r="AM2" t="b">
        <f>AND(#REF!,"AAAAAC+73yY=")</f>
        <v>0</v>
      </c>
      <c r="AN2" t="b">
        <f>AND(#REF!,"AAAAAC+73yc=")</f>
        <v>0</v>
      </c>
      <c r="AO2" t="b">
        <f>AND(#REF!,"AAAAAC+73yg=")</f>
        <v>0</v>
      </c>
      <c r="AP2" t="b">
        <f>AND(#REF!,"AAAAAC+73yk=")</f>
        <v>0</v>
      </c>
      <c r="AQ2" t="b">
        <f>AND(#REF!,"AAAAAC+73yo=")</f>
        <v>0</v>
      </c>
      <c r="AR2" t="b">
        <f>AND(#REF!,"AAAAAC+73ys=")</f>
        <v>0</v>
      </c>
      <c r="AS2" s="52" t="e">
        <f>IF(#REF!,"AAAAAC+73yw=",0)</f>
        <v>#REF!</v>
      </c>
      <c r="AT2" t="b">
        <f>AND(#REF!,"AAAAAC+73y0=")</f>
        <v>0</v>
      </c>
      <c r="AU2" t="b">
        <f>AND(#REF!,"AAAAAC+73y4=")</f>
        <v>0</v>
      </c>
      <c r="AV2" t="b">
        <f>AND(#REF!,"AAAAAC+73y8=")</f>
        <v>0</v>
      </c>
      <c r="AW2" t="b">
        <f>AND(#REF!,"AAAAAC+73zA=")</f>
        <v>0</v>
      </c>
      <c r="AX2" t="b">
        <f>AND(#REF!,"AAAAAC+73zE=")</f>
        <v>0</v>
      </c>
      <c r="AY2" t="b">
        <f>AND(#REF!,"AAAAAC+73zI=")</f>
        <v>0</v>
      </c>
      <c r="AZ2" t="b">
        <f>AND(#REF!,"AAAAAC+73zM=")</f>
        <v>0</v>
      </c>
      <c r="BA2" t="b">
        <f>AND(#REF!,"AAAAAC+73zQ=")</f>
        <v>0</v>
      </c>
      <c r="BB2" t="b">
        <f>AND(#REF!,"AAAAAC+73zU=")</f>
        <v>0</v>
      </c>
      <c r="BC2" t="b">
        <f>AND(#REF!,"AAAAAC+73zY=")</f>
        <v>0</v>
      </c>
      <c r="BD2" t="b">
        <f>AND(#REF!,"AAAAAC+73zc=")</f>
        <v>0</v>
      </c>
      <c r="BE2" t="b">
        <f>AND(#REF!,"AAAAAC+73zg=")</f>
        <v>0</v>
      </c>
      <c r="BF2" t="b">
        <f>AND(#REF!,"AAAAAC+73zk=")</f>
        <v>0</v>
      </c>
      <c r="BG2" t="b">
        <f>AND(#REF!,"AAAAAC+73zo=")</f>
        <v>0</v>
      </c>
      <c r="BH2" s="52" t="e">
        <f>IF(#REF!,"AAAAAC+73zs=",0)</f>
        <v>#REF!</v>
      </c>
      <c r="BI2" t="b">
        <f>AND(#REF!,"AAAAAC+73zw=")</f>
        <v>0</v>
      </c>
      <c r="BJ2" t="b">
        <f>AND(#REF!,"AAAAAC+73z0=")</f>
        <v>0</v>
      </c>
      <c r="BK2" t="b">
        <f>AND(#REF!,"AAAAAC+73z4=")</f>
        <v>0</v>
      </c>
      <c r="BL2" t="b">
        <f>AND(#REF!,"AAAAAC+73z8=")</f>
        <v>0</v>
      </c>
      <c r="BM2" t="b">
        <f>AND(#REF!,"AAAAAC+730A=")</f>
        <v>0</v>
      </c>
      <c r="BN2" t="b">
        <f>AND(#REF!,"AAAAAC+730E=")</f>
        <v>0</v>
      </c>
      <c r="BO2" t="b">
        <f>AND(#REF!,"AAAAAC+730I=")</f>
        <v>0</v>
      </c>
      <c r="BP2" t="b">
        <f>AND(#REF!,"AAAAAC+730M=")</f>
        <v>0</v>
      </c>
      <c r="BQ2" t="b">
        <f>AND(#REF!,"AAAAAC+730Q=")</f>
        <v>0</v>
      </c>
      <c r="BR2" t="b">
        <f>AND(#REF!,"AAAAAC+730U=")</f>
        <v>0</v>
      </c>
      <c r="BS2" t="b">
        <f>AND(#REF!,"AAAAAC+730Y=")</f>
        <v>0</v>
      </c>
      <c r="BT2" t="b">
        <f>AND(#REF!,"AAAAAC+730c=")</f>
        <v>0</v>
      </c>
      <c r="BU2" t="b">
        <f>AND(#REF!,"AAAAAC+730g=")</f>
        <v>0</v>
      </c>
      <c r="BV2" t="b">
        <f>AND(#REF!,"AAAAAC+730k=")</f>
        <v>0</v>
      </c>
      <c r="BW2" s="52" t="e">
        <f>IF(#REF!,"AAAAAC+730o=",0)</f>
        <v>#REF!</v>
      </c>
      <c r="BX2" t="b">
        <f>AND(#REF!,"AAAAAC+730s=")</f>
        <v>0</v>
      </c>
      <c r="BY2" t="b">
        <f>AND(#REF!,"AAAAAC+730w=")</f>
        <v>0</v>
      </c>
      <c r="BZ2" t="b">
        <f>AND(#REF!,"AAAAAC+7300=")</f>
        <v>0</v>
      </c>
      <c r="CA2" t="b">
        <f>AND(#REF!,"AAAAAC+7304=")</f>
        <v>0</v>
      </c>
      <c r="CB2" t="b">
        <f>AND(#REF!,"AAAAAC+7308=")</f>
        <v>0</v>
      </c>
      <c r="CC2" t="b">
        <f>AND(#REF!,"AAAAAC+731A=")</f>
        <v>0</v>
      </c>
      <c r="CD2" t="b">
        <f>AND(#REF!,"AAAAAC+731E=")</f>
        <v>0</v>
      </c>
      <c r="CE2" t="b">
        <f>AND(#REF!,"AAAAAC+731I=")</f>
        <v>0</v>
      </c>
      <c r="CF2" t="b">
        <f>AND(#REF!,"AAAAAC+731M=")</f>
        <v>0</v>
      </c>
      <c r="CG2" t="b">
        <f>AND(#REF!,"AAAAAC+731Q=")</f>
        <v>0</v>
      </c>
      <c r="CH2" t="b">
        <f>AND(#REF!,"AAAAAC+731U=")</f>
        <v>0</v>
      </c>
      <c r="CI2" t="b">
        <f>AND(#REF!,"AAAAAC+731Y=")</f>
        <v>0</v>
      </c>
      <c r="CJ2" t="b">
        <f>AND(#REF!,"AAAAAC+731c=")</f>
        <v>0</v>
      </c>
      <c r="CK2" t="b">
        <f>AND(#REF!,"AAAAAC+731g=")</f>
        <v>0</v>
      </c>
      <c r="CL2" s="52" t="e">
        <f>IF(#REF!,"AAAAAC+731k=",0)</f>
        <v>#REF!</v>
      </c>
      <c r="CM2" t="b">
        <f>AND(#REF!,"AAAAAC+731o=")</f>
        <v>0</v>
      </c>
      <c r="CN2" t="b">
        <f>AND(#REF!,"AAAAAC+731s=")</f>
        <v>0</v>
      </c>
      <c r="CO2" t="b">
        <f>AND(#REF!,"AAAAAC+731w=")</f>
        <v>0</v>
      </c>
      <c r="CP2" t="b">
        <f>AND(#REF!,"AAAAAC+7310=")</f>
        <v>0</v>
      </c>
      <c r="CQ2" t="b">
        <f>AND(#REF!,"AAAAAC+7314=")</f>
        <v>0</v>
      </c>
      <c r="CR2" t="b">
        <f>AND(#REF!,"AAAAAC+7318=")</f>
        <v>0</v>
      </c>
      <c r="CS2" t="b">
        <f>AND(#REF!,"AAAAAC+732A=")</f>
        <v>0</v>
      </c>
      <c r="CT2" t="b">
        <f>AND(#REF!,"AAAAAC+732E=")</f>
        <v>0</v>
      </c>
      <c r="CU2" t="b">
        <f>AND(#REF!,"AAAAAC+732I=")</f>
        <v>0</v>
      </c>
      <c r="CV2" t="b">
        <f>AND(#REF!,"AAAAAC+732M=")</f>
        <v>0</v>
      </c>
      <c r="CW2" t="b">
        <f>AND(#REF!,"AAAAAC+732Q=")</f>
        <v>0</v>
      </c>
      <c r="CX2" t="b">
        <f>AND(#REF!,"AAAAAC+732U=")</f>
        <v>0</v>
      </c>
      <c r="CY2" t="b">
        <f>AND(#REF!,"AAAAAC+732Y=")</f>
        <v>0</v>
      </c>
      <c r="CZ2" t="b">
        <f>AND(#REF!,"AAAAAC+732c=")</f>
        <v>0</v>
      </c>
      <c r="DA2" s="52" t="e">
        <f>IF(#REF!,"AAAAAC+732g=",0)</f>
        <v>#REF!</v>
      </c>
      <c r="DB2" t="b">
        <f>AND(#REF!,"AAAAAC+732k=")</f>
        <v>0</v>
      </c>
      <c r="DC2" t="b">
        <f>AND(#REF!,"AAAAAC+732o=")</f>
        <v>0</v>
      </c>
      <c r="DD2" t="b">
        <f>AND(#REF!,"AAAAAC+732s=")</f>
        <v>0</v>
      </c>
      <c r="DE2" t="b">
        <f>AND(#REF!,"AAAAAC+732w=")</f>
        <v>0</v>
      </c>
      <c r="DF2" t="b">
        <f>AND(#REF!,"AAAAAC+7320=")</f>
        <v>0</v>
      </c>
      <c r="DG2" t="b">
        <f>AND(#REF!,"AAAAAC+7324=")</f>
        <v>0</v>
      </c>
      <c r="DH2" t="b">
        <f>AND(#REF!,"AAAAAC+7328=")</f>
        <v>0</v>
      </c>
      <c r="DI2" t="b">
        <f>AND(#REF!,"AAAAAC+733A=")</f>
        <v>0</v>
      </c>
      <c r="DJ2" t="b">
        <f>AND(#REF!,"AAAAAC+733E=")</f>
        <v>0</v>
      </c>
      <c r="DK2" t="b">
        <f>AND(#REF!,"AAAAAC+733I=")</f>
        <v>0</v>
      </c>
      <c r="DL2" t="b">
        <f>AND(#REF!,"AAAAAC+733M=")</f>
        <v>0</v>
      </c>
      <c r="DM2" t="b">
        <f>AND(#REF!,"AAAAAC+733Q=")</f>
        <v>0</v>
      </c>
      <c r="DN2" t="b">
        <f>AND(#REF!,"AAAAAC+733U=")</f>
        <v>0</v>
      </c>
      <c r="DO2" t="b">
        <f>AND(#REF!,"AAAAAC+733Y=")</f>
        <v>0</v>
      </c>
      <c r="DP2" s="52" t="e">
        <f>IF(#REF!,"AAAAAC+733c=",0)</f>
        <v>#REF!</v>
      </c>
      <c r="DQ2" t="b">
        <f>AND(#REF!,"AAAAAC+733g=")</f>
        <v>0</v>
      </c>
      <c r="DR2" t="b">
        <f>AND(#REF!,"AAAAAC+733k=")</f>
        <v>0</v>
      </c>
      <c r="DS2" t="b">
        <f>AND(#REF!,"AAAAAC+733o=")</f>
        <v>0</v>
      </c>
      <c r="DT2" t="b">
        <f>AND(#REF!,"AAAAAC+733s=")</f>
        <v>0</v>
      </c>
      <c r="DU2" t="b">
        <f>AND(#REF!,"AAAAAC+733w=")</f>
        <v>0</v>
      </c>
      <c r="DV2" t="b">
        <f>AND(#REF!,"AAAAAC+7330=")</f>
        <v>0</v>
      </c>
      <c r="DW2" t="b">
        <f>AND(#REF!,"AAAAAC+7334=")</f>
        <v>0</v>
      </c>
      <c r="DX2" t="b">
        <f>AND(#REF!,"AAAAAC+7338=")</f>
        <v>0</v>
      </c>
      <c r="DY2" t="b">
        <f>AND(#REF!,"AAAAAC+734A=")</f>
        <v>0</v>
      </c>
      <c r="DZ2" t="b">
        <f>AND(#REF!,"AAAAAC+734E=")</f>
        <v>0</v>
      </c>
      <c r="EA2" t="b">
        <f>AND(#REF!,"AAAAAC+734I=")</f>
        <v>0</v>
      </c>
      <c r="EB2" t="b">
        <f>AND(#REF!,"AAAAAC+734M=")</f>
        <v>0</v>
      </c>
      <c r="EC2" t="b">
        <f>AND(#REF!,"AAAAAC+734Q=")</f>
        <v>0</v>
      </c>
      <c r="ED2" t="b">
        <f>AND(#REF!,"AAAAAC+734U=")</f>
        <v>0</v>
      </c>
      <c r="EE2" s="52" t="e">
        <f>IF(#REF!,"AAAAAC+734Y=",0)</f>
        <v>#REF!</v>
      </c>
      <c r="EF2" t="b">
        <f>AND(#REF!,"AAAAAC+734c=")</f>
        <v>0</v>
      </c>
      <c r="EG2" t="b">
        <f>AND(#REF!,"AAAAAC+734g=")</f>
        <v>0</v>
      </c>
      <c r="EH2" t="b">
        <f>AND(#REF!,"AAAAAC+734k=")</f>
        <v>0</v>
      </c>
      <c r="EI2" t="b">
        <f>AND(#REF!,"AAAAAC+734o=")</f>
        <v>0</v>
      </c>
      <c r="EJ2" t="b">
        <f>AND(#REF!,"AAAAAC+734s=")</f>
        <v>0</v>
      </c>
      <c r="EK2" t="b">
        <f>AND(#REF!,"AAAAAC+734w=")</f>
        <v>0</v>
      </c>
      <c r="EL2" t="b">
        <f>AND(#REF!,"AAAAAC+7340=")</f>
        <v>0</v>
      </c>
      <c r="EM2" t="b">
        <f>AND(#REF!,"AAAAAC+7344=")</f>
        <v>0</v>
      </c>
      <c r="EN2" t="b">
        <f>AND(#REF!,"AAAAAC+7348=")</f>
        <v>0</v>
      </c>
      <c r="EO2" t="b">
        <f>AND(#REF!,"AAAAAC+735A=")</f>
        <v>0</v>
      </c>
      <c r="EP2" t="b">
        <f>AND(#REF!,"AAAAAC+735E=")</f>
        <v>0</v>
      </c>
      <c r="EQ2" t="b">
        <f>AND(#REF!,"AAAAAC+735I=")</f>
        <v>0</v>
      </c>
      <c r="ER2" t="b">
        <f>AND(#REF!,"AAAAAC+735M=")</f>
        <v>0</v>
      </c>
      <c r="ES2" t="b">
        <f>AND(#REF!,"AAAAAC+735Q=")</f>
        <v>0</v>
      </c>
      <c r="ET2" s="52" t="e">
        <f>IF(#REF!,"AAAAAC+735U=",0)</f>
        <v>#REF!</v>
      </c>
      <c r="EU2" t="b">
        <f>AND(#REF!,"AAAAAC+735Y=")</f>
        <v>0</v>
      </c>
      <c r="EV2" t="b">
        <f>AND(#REF!,"AAAAAC+735c=")</f>
        <v>0</v>
      </c>
      <c r="EW2" t="b">
        <f>AND(#REF!,"AAAAAC+735g=")</f>
        <v>0</v>
      </c>
      <c r="EX2" t="b">
        <f>AND(#REF!,"AAAAAC+735k=")</f>
        <v>0</v>
      </c>
      <c r="EY2" t="b">
        <f>AND(#REF!,"AAAAAC+735o=")</f>
        <v>0</v>
      </c>
      <c r="EZ2" t="b">
        <f>AND(#REF!,"AAAAAC+735s=")</f>
        <v>0</v>
      </c>
      <c r="FA2" t="b">
        <f>AND(#REF!,"AAAAAC+735w=")</f>
        <v>0</v>
      </c>
      <c r="FB2" t="b">
        <f>AND(#REF!,"AAAAAC+7350=")</f>
        <v>0</v>
      </c>
      <c r="FC2" t="b">
        <f>AND(#REF!,"AAAAAC+7354=")</f>
        <v>0</v>
      </c>
      <c r="FD2" t="b">
        <f>AND(#REF!,"AAAAAC+7358=")</f>
        <v>0</v>
      </c>
      <c r="FE2" t="b">
        <f>AND(#REF!,"AAAAAC+736A=")</f>
        <v>0</v>
      </c>
      <c r="FF2" t="b">
        <f>AND(#REF!,"AAAAAC+736E=")</f>
        <v>0</v>
      </c>
      <c r="FG2" t="b">
        <f>AND(#REF!,"AAAAAC+736I=")</f>
        <v>0</v>
      </c>
      <c r="FH2" t="b">
        <f>AND(#REF!,"AAAAAC+736M=")</f>
        <v>0</v>
      </c>
      <c r="FI2" s="52" t="e">
        <f>IF(#REF!,"AAAAAC+736Q=",0)</f>
        <v>#REF!</v>
      </c>
      <c r="FJ2" t="b">
        <f>AND(#REF!,"AAAAAC+736U=")</f>
        <v>0</v>
      </c>
      <c r="FK2" t="b">
        <f>AND(#REF!,"AAAAAC+736Y=")</f>
        <v>0</v>
      </c>
      <c r="FL2" t="b">
        <f>AND(#REF!,"AAAAAC+736c=")</f>
        <v>0</v>
      </c>
      <c r="FM2" t="b">
        <f>AND(#REF!,"AAAAAC+736g=")</f>
        <v>0</v>
      </c>
      <c r="FN2" t="b">
        <f>AND(#REF!,"AAAAAC+736k=")</f>
        <v>0</v>
      </c>
      <c r="FO2" t="b">
        <f>AND(#REF!,"AAAAAC+736o=")</f>
        <v>0</v>
      </c>
      <c r="FP2" t="b">
        <f>AND(#REF!,"AAAAAC+736s=")</f>
        <v>0</v>
      </c>
      <c r="FQ2" t="b">
        <f>AND(#REF!,"AAAAAC+736w=")</f>
        <v>0</v>
      </c>
      <c r="FR2" t="b">
        <f>AND(#REF!,"AAAAAC+7360=")</f>
        <v>0</v>
      </c>
      <c r="FS2" t="b">
        <f>AND(#REF!,"AAAAAC+7364=")</f>
        <v>0</v>
      </c>
      <c r="FT2" t="b">
        <f>AND(#REF!,"AAAAAC+7368=")</f>
        <v>0</v>
      </c>
      <c r="FU2" t="b">
        <f>AND(#REF!,"AAAAAC+737A=")</f>
        <v>0</v>
      </c>
      <c r="FV2" t="b">
        <f>AND(#REF!,"AAAAAC+737E=")</f>
        <v>0</v>
      </c>
      <c r="FW2" t="b">
        <f>AND(#REF!,"AAAAAC+737I=")</f>
        <v>0</v>
      </c>
      <c r="FX2" s="52" t="e">
        <f>IF(#REF!,"AAAAAC+737M=",0)</f>
        <v>#REF!</v>
      </c>
      <c r="FY2" t="b">
        <f>AND(#REF!,"AAAAAC+737Q=")</f>
        <v>0</v>
      </c>
      <c r="FZ2" t="b">
        <f>AND(#REF!,"AAAAAC+737U=")</f>
        <v>0</v>
      </c>
      <c r="GA2" t="b">
        <f>AND(#REF!,"AAAAAC+737Y=")</f>
        <v>0</v>
      </c>
      <c r="GB2" t="b">
        <f>AND(#REF!,"AAAAAC+737c=")</f>
        <v>0</v>
      </c>
      <c r="GC2" t="b">
        <f>AND(#REF!,"AAAAAC+737g=")</f>
        <v>0</v>
      </c>
      <c r="GD2" t="b">
        <f>AND(#REF!,"AAAAAC+737k=")</f>
        <v>0</v>
      </c>
      <c r="GE2" t="b">
        <f>AND(#REF!,"AAAAAC+737o=")</f>
        <v>0</v>
      </c>
      <c r="GF2" t="b">
        <f>AND(#REF!,"AAAAAC+737s=")</f>
        <v>0</v>
      </c>
      <c r="GG2" t="b">
        <f>AND(#REF!,"AAAAAC+737w=")</f>
        <v>0</v>
      </c>
      <c r="GH2" t="b">
        <f>AND(#REF!,"AAAAAC+7370=")</f>
        <v>0</v>
      </c>
      <c r="GI2" t="b">
        <f>AND(#REF!,"AAAAAC+7374=")</f>
        <v>0</v>
      </c>
      <c r="GJ2" t="b">
        <f>AND(#REF!,"AAAAAC+7378=")</f>
        <v>0</v>
      </c>
      <c r="GK2" t="b">
        <f>AND(#REF!,"AAAAAC+738A=")</f>
        <v>0</v>
      </c>
      <c r="GL2" t="b">
        <f>AND(#REF!,"AAAAAC+738E=")</f>
        <v>0</v>
      </c>
      <c r="GM2" s="52" t="e">
        <f>IF(#REF!,"AAAAAC+738I=",0)</f>
        <v>#REF!</v>
      </c>
      <c r="GN2" t="b">
        <f>AND(#REF!,"AAAAAC+738M=")</f>
        <v>0</v>
      </c>
      <c r="GO2" t="b">
        <f>AND(#REF!,"AAAAAC+738Q=")</f>
        <v>0</v>
      </c>
      <c r="GP2" t="b">
        <f>AND(#REF!,"AAAAAC+738U=")</f>
        <v>0</v>
      </c>
      <c r="GQ2" t="b">
        <f>AND(#REF!,"AAAAAC+738Y=")</f>
        <v>0</v>
      </c>
      <c r="GR2" t="b">
        <f>AND(#REF!,"AAAAAC+738c=")</f>
        <v>0</v>
      </c>
      <c r="GS2" t="b">
        <f>AND(#REF!,"AAAAAC+738g=")</f>
        <v>0</v>
      </c>
      <c r="GT2" t="b">
        <f>AND(#REF!,"AAAAAC+738k=")</f>
        <v>0</v>
      </c>
      <c r="GU2" t="b">
        <f>AND(#REF!,"AAAAAC+738o=")</f>
        <v>0</v>
      </c>
      <c r="GV2" t="b">
        <f>AND(#REF!,"AAAAAC+738s=")</f>
        <v>0</v>
      </c>
      <c r="GW2" t="b">
        <f>AND(#REF!,"AAAAAC+738w=")</f>
        <v>0</v>
      </c>
      <c r="GX2" t="b">
        <f>AND(#REF!,"AAAAAC+7380=")</f>
        <v>0</v>
      </c>
      <c r="GY2" t="b">
        <f>AND(#REF!,"AAAAAC+7384=")</f>
        <v>0</v>
      </c>
      <c r="GZ2" t="b">
        <f>AND(#REF!,"AAAAAC+7388=")</f>
        <v>0</v>
      </c>
      <c r="HA2" t="b">
        <f>AND(#REF!,"AAAAAC+739A=")</f>
        <v>0</v>
      </c>
      <c r="HB2" s="52" t="e">
        <f>IF(#REF!,"AAAAAC+739E=",0)</f>
        <v>#REF!</v>
      </c>
      <c r="HC2" t="b">
        <f>AND(#REF!,"AAAAAC+739I=")</f>
        <v>0</v>
      </c>
      <c r="HD2" t="b">
        <f>AND(#REF!,"AAAAAC+739M=")</f>
        <v>0</v>
      </c>
      <c r="HE2" t="b">
        <f>AND(#REF!,"AAAAAC+739Q=")</f>
        <v>0</v>
      </c>
      <c r="HF2" t="b">
        <f>AND(#REF!,"AAAAAC+739U=")</f>
        <v>0</v>
      </c>
      <c r="HG2" t="b">
        <f>AND(#REF!,"AAAAAC+739Y=")</f>
        <v>0</v>
      </c>
      <c r="HH2" t="b">
        <f>AND(#REF!,"AAAAAC+739c=")</f>
        <v>0</v>
      </c>
      <c r="HI2" t="b">
        <f>AND(#REF!,"AAAAAC+739g=")</f>
        <v>0</v>
      </c>
      <c r="HJ2" t="b">
        <f>AND(#REF!,"AAAAAC+739k=")</f>
        <v>0</v>
      </c>
      <c r="HK2" t="b">
        <f>AND(#REF!,"AAAAAC+739o=")</f>
        <v>0</v>
      </c>
      <c r="HL2" t="b">
        <f>AND(#REF!,"AAAAAC+739s=")</f>
        <v>0</v>
      </c>
      <c r="HM2" t="b">
        <f>AND(#REF!,"AAAAAC+739w=")</f>
        <v>0</v>
      </c>
      <c r="HN2" t="b">
        <f>AND(#REF!,"AAAAAC+7390=")</f>
        <v>0</v>
      </c>
      <c r="HO2" t="b">
        <f>AND(#REF!,"AAAAAC+7394=")</f>
        <v>0</v>
      </c>
      <c r="HP2" t="b">
        <f>AND(#REF!,"AAAAAC+7398=")</f>
        <v>0</v>
      </c>
      <c r="HQ2" s="52" t="e">
        <f>IF(#REF!,"AAAAAC+73+A=",0)</f>
        <v>#REF!</v>
      </c>
      <c r="HR2" t="b">
        <f>AND(#REF!,"AAAAAC+73+E=")</f>
        <v>0</v>
      </c>
      <c r="HS2" t="b">
        <f>AND(#REF!,"AAAAAC+73+I=")</f>
        <v>0</v>
      </c>
      <c r="HT2" t="b">
        <f>AND(#REF!,"AAAAAC+73+M=")</f>
        <v>0</v>
      </c>
      <c r="HU2" t="b">
        <f>AND(#REF!,"AAAAAC+73+Q=")</f>
        <v>0</v>
      </c>
      <c r="HV2" t="b">
        <f>AND(#REF!,"AAAAAC+73+U=")</f>
        <v>0</v>
      </c>
      <c r="HW2" t="b">
        <f>AND(#REF!,"AAAAAC+73+Y=")</f>
        <v>0</v>
      </c>
      <c r="HX2" t="b">
        <f>AND(#REF!,"AAAAAC+73+c=")</f>
        <v>0</v>
      </c>
      <c r="HY2" t="b">
        <f>AND(#REF!,"AAAAAC+73+g=")</f>
        <v>0</v>
      </c>
      <c r="HZ2" t="b">
        <f>AND(#REF!,"AAAAAC+73+k=")</f>
        <v>0</v>
      </c>
      <c r="IA2" t="b">
        <f>AND(#REF!,"AAAAAC+73+o=")</f>
        <v>0</v>
      </c>
      <c r="IB2" t="b">
        <f>AND(#REF!,"AAAAAC+73+s=")</f>
        <v>0</v>
      </c>
      <c r="IC2" t="b">
        <f>AND(#REF!,"AAAAAC+73+w=")</f>
        <v>0</v>
      </c>
      <c r="ID2" t="b">
        <f>AND(#REF!,"AAAAAC+73+0=")</f>
        <v>0</v>
      </c>
      <c r="IE2" t="b">
        <f>AND(#REF!,"AAAAAC+73+4=")</f>
        <v>0</v>
      </c>
      <c r="IF2" s="52" t="e">
        <f>IF(#REF!,"AAAAAC+73+8=",0)</f>
        <v>#REF!</v>
      </c>
      <c r="IG2" t="b">
        <f>AND(#REF!,"AAAAAC+73/A=")</f>
        <v>0</v>
      </c>
      <c r="IH2" t="b">
        <f>AND(#REF!,"AAAAAC+73/E=")</f>
        <v>0</v>
      </c>
      <c r="II2" t="b">
        <f>AND(#REF!,"AAAAAC+73/I=")</f>
        <v>0</v>
      </c>
      <c r="IJ2" t="b">
        <f>AND(#REF!,"AAAAAC+73/M=")</f>
        <v>0</v>
      </c>
      <c r="IK2" t="b">
        <f>AND(#REF!,"AAAAAC+73/Q=")</f>
        <v>0</v>
      </c>
      <c r="IL2" t="b">
        <f>AND(#REF!,"AAAAAC+73/U=")</f>
        <v>0</v>
      </c>
      <c r="IM2" t="b">
        <f>AND(#REF!,"AAAAAC+73/Y=")</f>
        <v>0</v>
      </c>
      <c r="IN2" t="b">
        <f>AND(#REF!,"AAAAAC+73/c=")</f>
        <v>0</v>
      </c>
      <c r="IO2" t="b">
        <f>AND(#REF!,"AAAAAC+73/g=")</f>
        <v>0</v>
      </c>
      <c r="IP2" t="b">
        <f>AND(#REF!,"AAAAAC+73/k=")</f>
        <v>0</v>
      </c>
      <c r="IQ2" t="b">
        <f>AND(#REF!,"AAAAAC+73/o=")</f>
        <v>0</v>
      </c>
      <c r="IR2" t="b">
        <f>AND(#REF!,"AAAAAC+73/s=")</f>
        <v>0</v>
      </c>
      <c r="IS2" t="b">
        <f>AND(#REF!,"AAAAAC+73/w=")</f>
        <v>0</v>
      </c>
      <c r="IT2" t="b">
        <f>AND(#REF!,"AAAAAC+73/0=")</f>
        <v>0</v>
      </c>
      <c r="IU2" s="52" t="e">
        <f>IF(#REF!,"AAAAAC+73/4=",0)</f>
        <v>#REF!</v>
      </c>
      <c r="IV2" t="b">
        <f>AND(#REF!,"AAAAAC+73/8=")</f>
        <v>0</v>
      </c>
    </row>
    <row r="3" spans="1:256" ht="12.75">
      <c r="A3" t="b">
        <f>AND(#REF!,"AAAAAE/3/gA=")</f>
        <v>0</v>
      </c>
      <c r="B3" t="b">
        <f>AND(#REF!,"AAAAAE/3/gE=")</f>
        <v>0</v>
      </c>
      <c r="C3" t="b">
        <f>AND(#REF!,"AAAAAE/3/gI=")</f>
        <v>0</v>
      </c>
      <c r="D3" t="b">
        <f>AND(#REF!,"AAAAAE/3/gM=")</f>
        <v>0</v>
      </c>
      <c r="E3" t="b">
        <f>AND(#REF!,"AAAAAE/3/gQ=")</f>
        <v>0</v>
      </c>
      <c r="F3" t="b">
        <f>AND(#REF!,"AAAAAE/3/gU=")</f>
        <v>0</v>
      </c>
      <c r="G3" t="b">
        <f>AND(#REF!,"AAAAAE/3/gY=")</f>
        <v>0</v>
      </c>
      <c r="H3" t="b">
        <f>AND(#REF!,"AAAAAE/3/gc=")</f>
        <v>0</v>
      </c>
      <c r="I3" t="b">
        <f>AND(#REF!,"AAAAAE/3/gg=")</f>
        <v>0</v>
      </c>
      <c r="J3" t="b">
        <f>AND(#REF!,"AAAAAE/3/gk=")</f>
        <v>0</v>
      </c>
      <c r="K3" t="b">
        <f>AND(#REF!,"AAAAAE/3/go=")</f>
        <v>0</v>
      </c>
      <c r="L3" t="b">
        <f>AND(#REF!,"AAAAAE/3/gs=")</f>
        <v>0</v>
      </c>
      <c r="M3" t="b">
        <f>AND(#REF!,"AAAAAE/3/gw=")</f>
        <v>0</v>
      </c>
      <c r="N3" s="52" t="e">
        <f>IF(#REF!,"AAAAAE/3/g0=",0)</f>
        <v>#REF!</v>
      </c>
      <c r="O3" t="b">
        <f>AND(#REF!,"AAAAAE/3/g4=")</f>
        <v>0</v>
      </c>
      <c r="P3" t="b">
        <f>AND(#REF!,"AAAAAE/3/g8=")</f>
        <v>0</v>
      </c>
      <c r="Q3" t="b">
        <f>AND(#REF!,"AAAAAE/3/hA=")</f>
        <v>0</v>
      </c>
      <c r="R3" t="b">
        <f>AND(#REF!,"AAAAAE/3/hE=")</f>
        <v>0</v>
      </c>
      <c r="S3" t="b">
        <f>AND(#REF!,"AAAAAE/3/hI=")</f>
        <v>0</v>
      </c>
      <c r="T3" t="b">
        <f>AND(#REF!,"AAAAAE/3/hM=")</f>
        <v>0</v>
      </c>
      <c r="U3" t="b">
        <f>AND(#REF!,"AAAAAE/3/hQ=")</f>
        <v>0</v>
      </c>
      <c r="V3" t="b">
        <f>AND(#REF!,"AAAAAE/3/hU=")</f>
        <v>0</v>
      </c>
      <c r="W3" t="b">
        <f>AND(#REF!,"AAAAAE/3/hY=")</f>
        <v>0</v>
      </c>
      <c r="X3" t="b">
        <f>AND(#REF!,"AAAAAE/3/hc=")</f>
        <v>0</v>
      </c>
      <c r="Y3" t="b">
        <f>AND(#REF!,"AAAAAE/3/hg=")</f>
        <v>0</v>
      </c>
      <c r="Z3" t="b">
        <f>AND(#REF!,"AAAAAE/3/hk=")</f>
        <v>0</v>
      </c>
      <c r="AA3" t="b">
        <f>AND(#REF!,"AAAAAE/3/ho=")</f>
        <v>0</v>
      </c>
      <c r="AB3" t="b">
        <f>AND(#REF!,"AAAAAE/3/hs=")</f>
        <v>0</v>
      </c>
      <c r="AC3" s="52" t="e">
        <f>IF(#REF!,"AAAAAE/3/hw=",0)</f>
        <v>#REF!</v>
      </c>
      <c r="AD3" t="b">
        <f>AND(#REF!,"AAAAAE/3/h0=")</f>
        <v>0</v>
      </c>
      <c r="AE3" t="b">
        <f>AND(#REF!,"AAAAAE/3/h4=")</f>
        <v>0</v>
      </c>
      <c r="AF3" t="b">
        <f>AND(#REF!,"AAAAAE/3/h8=")</f>
        <v>0</v>
      </c>
      <c r="AG3" t="b">
        <f>AND(#REF!,"AAAAAE/3/iA=")</f>
        <v>0</v>
      </c>
      <c r="AH3" t="b">
        <f>AND(#REF!,"AAAAAE/3/iE=")</f>
        <v>0</v>
      </c>
      <c r="AI3" t="b">
        <f>AND(#REF!,"AAAAAE/3/iI=")</f>
        <v>0</v>
      </c>
      <c r="AJ3" t="b">
        <f>AND(#REF!,"AAAAAE/3/iM=")</f>
        <v>0</v>
      </c>
      <c r="AK3" t="b">
        <f>AND(#REF!,"AAAAAE/3/iQ=")</f>
        <v>0</v>
      </c>
      <c r="AL3" t="b">
        <f>AND(#REF!,"AAAAAE/3/iU=")</f>
        <v>0</v>
      </c>
      <c r="AM3" t="b">
        <f>AND(#REF!,"AAAAAE/3/iY=")</f>
        <v>0</v>
      </c>
      <c r="AN3" t="b">
        <f>AND(#REF!,"AAAAAE/3/ic=")</f>
        <v>0</v>
      </c>
      <c r="AO3" t="b">
        <f>AND(#REF!,"AAAAAE/3/ig=")</f>
        <v>0</v>
      </c>
      <c r="AP3" t="b">
        <f>AND(#REF!,"AAAAAE/3/ik=")</f>
        <v>0</v>
      </c>
      <c r="AQ3" t="b">
        <f>AND(#REF!,"AAAAAE/3/io=")</f>
        <v>0</v>
      </c>
      <c r="AR3" s="52" t="e">
        <f>IF(#REF!,"AAAAAE/3/is=",0)</f>
        <v>#REF!</v>
      </c>
      <c r="AS3" t="b">
        <f>AND(#REF!,"AAAAAE/3/iw=")</f>
        <v>0</v>
      </c>
      <c r="AT3" t="b">
        <f>AND(#REF!,"AAAAAE/3/i0=")</f>
        <v>0</v>
      </c>
      <c r="AU3" t="b">
        <f>AND(#REF!,"AAAAAE/3/i4=")</f>
        <v>0</v>
      </c>
      <c r="AV3" t="b">
        <f>AND(#REF!,"AAAAAE/3/i8=")</f>
        <v>0</v>
      </c>
      <c r="AW3" t="b">
        <f>AND(#REF!,"AAAAAE/3/jA=")</f>
        <v>0</v>
      </c>
      <c r="AX3" t="b">
        <f>AND(#REF!,"AAAAAE/3/jE=")</f>
        <v>0</v>
      </c>
      <c r="AY3" t="b">
        <f>AND(#REF!,"AAAAAE/3/jI=")</f>
        <v>0</v>
      </c>
      <c r="AZ3" t="b">
        <f>AND(#REF!,"AAAAAE/3/jM=")</f>
        <v>0</v>
      </c>
      <c r="BA3" t="b">
        <f>AND(#REF!,"AAAAAE/3/jQ=")</f>
        <v>0</v>
      </c>
      <c r="BB3" t="b">
        <f>AND(#REF!,"AAAAAE/3/jU=")</f>
        <v>0</v>
      </c>
      <c r="BC3" t="b">
        <f>AND(#REF!,"AAAAAE/3/jY=")</f>
        <v>0</v>
      </c>
      <c r="BD3" t="b">
        <f>AND(#REF!,"AAAAAE/3/jc=")</f>
        <v>0</v>
      </c>
      <c r="BE3" t="b">
        <f>AND(#REF!,"AAAAAE/3/jg=")</f>
        <v>0</v>
      </c>
      <c r="BF3" t="b">
        <f>AND(#REF!,"AAAAAE/3/jk=")</f>
        <v>0</v>
      </c>
      <c r="BG3" s="52" t="e">
        <f>IF(#REF!,"AAAAAE/3/jo=",0)</f>
        <v>#REF!</v>
      </c>
      <c r="BH3" t="b">
        <f>AND(#REF!,"AAAAAE/3/js=")</f>
        <v>0</v>
      </c>
      <c r="BI3" t="b">
        <f>AND(#REF!,"AAAAAE/3/jw=")</f>
        <v>0</v>
      </c>
      <c r="BJ3" t="b">
        <f>AND(#REF!,"AAAAAE/3/j0=")</f>
        <v>0</v>
      </c>
      <c r="BK3" t="b">
        <f>AND(#REF!,"AAAAAE/3/j4=")</f>
        <v>0</v>
      </c>
      <c r="BL3" t="b">
        <f>AND(#REF!,"AAAAAE/3/j8=")</f>
        <v>0</v>
      </c>
      <c r="BM3" t="b">
        <f>AND(#REF!,"AAAAAE/3/kA=")</f>
        <v>0</v>
      </c>
      <c r="BN3" t="b">
        <f>AND(#REF!,"AAAAAE/3/kE=")</f>
        <v>0</v>
      </c>
      <c r="BO3" t="b">
        <f>AND(#REF!,"AAAAAE/3/kI=")</f>
        <v>0</v>
      </c>
      <c r="BP3" t="b">
        <f>AND(#REF!,"AAAAAE/3/kM=")</f>
        <v>0</v>
      </c>
      <c r="BQ3" t="b">
        <f>AND(#REF!,"AAAAAE/3/kQ=")</f>
        <v>0</v>
      </c>
      <c r="BR3" t="b">
        <f>AND(#REF!,"AAAAAE/3/kU=")</f>
        <v>0</v>
      </c>
      <c r="BS3" t="b">
        <f>AND(#REF!,"AAAAAE/3/kY=")</f>
        <v>0</v>
      </c>
      <c r="BT3" t="b">
        <f>AND(#REF!,"AAAAAE/3/kc=")</f>
        <v>0</v>
      </c>
      <c r="BU3" t="b">
        <f>AND(#REF!,"AAAAAE/3/kg=")</f>
        <v>0</v>
      </c>
      <c r="BV3" s="52" t="e">
        <f>IF(#REF!,"AAAAAE/3/kk=",0)</f>
        <v>#REF!</v>
      </c>
      <c r="BW3" t="b">
        <f>AND(#REF!,"AAAAAE/3/ko=")</f>
        <v>0</v>
      </c>
      <c r="BX3" t="b">
        <f>AND(#REF!,"AAAAAE/3/ks=")</f>
        <v>0</v>
      </c>
      <c r="BY3" t="b">
        <f>AND(#REF!,"AAAAAE/3/kw=")</f>
        <v>0</v>
      </c>
      <c r="BZ3" t="b">
        <f>AND(#REF!,"AAAAAE/3/k0=")</f>
        <v>0</v>
      </c>
      <c r="CA3" t="b">
        <f>AND(#REF!,"AAAAAE/3/k4=")</f>
        <v>0</v>
      </c>
      <c r="CB3" t="b">
        <f>AND(#REF!,"AAAAAE/3/k8=")</f>
        <v>0</v>
      </c>
      <c r="CC3" t="b">
        <f>AND(#REF!,"AAAAAE/3/lA=")</f>
        <v>0</v>
      </c>
      <c r="CD3" t="b">
        <f>AND(#REF!,"AAAAAE/3/lE=")</f>
        <v>0</v>
      </c>
      <c r="CE3" t="b">
        <f>AND(#REF!,"AAAAAE/3/lI=")</f>
        <v>0</v>
      </c>
      <c r="CF3" t="b">
        <f>AND(#REF!,"AAAAAE/3/lM=")</f>
        <v>0</v>
      </c>
      <c r="CG3" t="b">
        <f>AND(#REF!,"AAAAAE/3/lQ=")</f>
        <v>0</v>
      </c>
      <c r="CH3" t="b">
        <f>AND(#REF!,"AAAAAE/3/lU=")</f>
        <v>0</v>
      </c>
      <c r="CI3" t="b">
        <f>AND(#REF!,"AAAAAE/3/lY=")</f>
        <v>0</v>
      </c>
      <c r="CJ3" t="b">
        <f>AND(#REF!,"AAAAAE/3/lc=")</f>
        <v>0</v>
      </c>
      <c r="CK3" s="52" t="e">
        <f>IF(#REF!,"AAAAAE/3/lg=",0)</f>
        <v>#REF!</v>
      </c>
      <c r="CL3" t="b">
        <f>AND(#REF!,"AAAAAE/3/lk=")</f>
        <v>0</v>
      </c>
      <c r="CM3" t="b">
        <f>AND(#REF!,"AAAAAE/3/lo=")</f>
        <v>0</v>
      </c>
      <c r="CN3" t="b">
        <f>AND(#REF!,"AAAAAE/3/ls=")</f>
        <v>0</v>
      </c>
      <c r="CO3" t="b">
        <f>AND(#REF!,"AAAAAE/3/lw=")</f>
        <v>0</v>
      </c>
      <c r="CP3" t="b">
        <f>AND(#REF!,"AAAAAE/3/l0=")</f>
        <v>0</v>
      </c>
      <c r="CQ3" t="b">
        <f>AND(#REF!,"AAAAAE/3/l4=")</f>
        <v>0</v>
      </c>
      <c r="CR3" t="b">
        <f>AND(#REF!,"AAAAAE/3/l8=")</f>
        <v>0</v>
      </c>
      <c r="CS3" t="b">
        <f>AND(#REF!,"AAAAAE/3/mA=")</f>
        <v>0</v>
      </c>
      <c r="CT3" t="b">
        <f>AND(#REF!,"AAAAAE/3/mE=")</f>
        <v>0</v>
      </c>
      <c r="CU3" t="b">
        <f>AND(#REF!,"AAAAAE/3/mI=")</f>
        <v>0</v>
      </c>
      <c r="CV3" t="b">
        <f>AND(#REF!,"AAAAAE/3/mM=")</f>
        <v>0</v>
      </c>
      <c r="CW3" t="b">
        <f>AND(#REF!,"AAAAAE/3/mQ=")</f>
        <v>0</v>
      </c>
      <c r="CX3" t="b">
        <f>AND(#REF!,"AAAAAE/3/mU=")</f>
        <v>0</v>
      </c>
      <c r="CY3" t="b">
        <f>AND(#REF!,"AAAAAE/3/mY=")</f>
        <v>0</v>
      </c>
      <c r="CZ3" s="52" t="e">
        <f>IF(#REF!,"AAAAAE/3/mc=",0)</f>
        <v>#REF!</v>
      </c>
      <c r="DA3" t="b">
        <f>AND(#REF!,"AAAAAE/3/mg=")</f>
        <v>0</v>
      </c>
      <c r="DB3" t="b">
        <f>AND(#REF!,"AAAAAE/3/mk=")</f>
        <v>0</v>
      </c>
      <c r="DC3" t="b">
        <f>AND(#REF!,"AAAAAE/3/mo=")</f>
        <v>0</v>
      </c>
      <c r="DD3" t="b">
        <f>AND(#REF!,"AAAAAE/3/ms=")</f>
        <v>0</v>
      </c>
      <c r="DE3" t="b">
        <f>AND(#REF!,"AAAAAE/3/mw=")</f>
        <v>0</v>
      </c>
      <c r="DF3" t="b">
        <f>AND(#REF!,"AAAAAE/3/m0=")</f>
        <v>0</v>
      </c>
      <c r="DG3" t="b">
        <f>AND(#REF!,"AAAAAE/3/m4=")</f>
        <v>0</v>
      </c>
      <c r="DH3" t="b">
        <f>AND(#REF!,"AAAAAE/3/m8=")</f>
        <v>0</v>
      </c>
      <c r="DI3" t="b">
        <f>AND(#REF!,"AAAAAE/3/nA=")</f>
        <v>0</v>
      </c>
      <c r="DJ3" t="b">
        <f>AND(#REF!,"AAAAAE/3/nE=")</f>
        <v>0</v>
      </c>
      <c r="DK3" t="b">
        <f>AND(#REF!,"AAAAAE/3/nI=")</f>
        <v>0</v>
      </c>
      <c r="DL3" t="b">
        <f>AND(#REF!,"AAAAAE/3/nM=")</f>
        <v>0</v>
      </c>
      <c r="DM3" t="b">
        <f>AND(#REF!,"AAAAAE/3/nQ=")</f>
        <v>0</v>
      </c>
      <c r="DN3" t="b">
        <f>AND(#REF!,"AAAAAE/3/nU=")</f>
        <v>0</v>
      </c>
      <c r="DO3" s="52" t="e">
        <f>IF(#REF!,"AAAAAE/3/nY=",0)</f>
        <v>#REF!</v>
      </c>
      <c r="DP3" t="b">
        <f>AND(#REF!,"AAAAAE/3/nc=")</f>
        <v>0</v>
      </c>
      <c r="DQ3" t="b">
        <f>AND(#REF!,"AAAAAE/3/ng=")</f>
        <v>0</v>
      </c>
      <c r="DR3" t="b">
        <f>AND(#REF!,"AAAAAE/3/nk=")</f>
        <v>0</v>
      </c>
      <c r="DS3" t="b">
        <f>AND(#REF!,"AAAAAE/3/no=")</f>
        <v>0</v>
      </c>
      <c r="DT3" t="b">
        <f>AND(#REF!,"AAAAAE/3/ns=")</f>
        <v>0</v>
      </c>
      <c r="DU3" t="b">
        <f>AND(#REF!,"AAAAAE/3/nw=")</f>
        <v>0</v>
      </c>
      <c r="DV3" t="b">
        <f>AND(#REF!,"AAAAAE/3/n0=")</f>
        <v>0</v>
      </c>
      <c r="DW3" t="b">
        <f>AND(#REF!,"AAAAAE/3/n4=")</f>
        <v>0</v>
      </c>
      <c r="DX3" t="b">
        <f>AND(#REF!,"AAAAAE/3/n8=")</f>
        <v>0</v>
      </c>
      <c r="DY3" t="b">
        <f>AND(#REF!,"AAAAAE/3/oA=")</f>
        <v>0</v>
      </c>
      <c r="DZ3" t="b">
        <f>AND(#REF!,"AAAAAE/3/oE=")</f>
        <v>0</v>
      </c>
      <c r="EA3" t="b">
        <f>AND(#REF!,"AAAAAE/3/oI=")</f>
        <v>0</v>
      </c>
      <c r="EB3" t="b">
        <f>AND(#REF!,"AAAAAE/3/oM=")</f>
        <v>0</v>
      </c>
      <c r="EC3" t="b">
        <f>AND(#REF!,"AAAAAE/3/oQ=")</f>
        <v>0</v>
      </c>
      <c r="ED3" s="52" t="e">
        <f>IF(#REF!,"AAAAAE/3/oU=",0)</f>
        <v>#REF!</v>
      </c>
      <c r="EE3" t="b">
        <f>AND(#REF!,"AAAAAE/3/oY=")</f>
        <v>0</v>
      </c>
      <c r="EF3" t="b">
        <f>AND(#REF!,"AAAAAE/3/oc=")</f>
        <v>0</v>
      </c>
      <c r="EG3" t="b">
        <f>AND(#REF!,"AAAAAE/3/og=")</f>
        <v>0</v>
      </c>
      <c r="EH3" t="b">
        <f>AND(#REF!,"AAAAAE/3/ok=")</f>
        <v>0</v>
      </c>
      <c r="EI3" t="b">
        <f>AND(#REF!,"AAAAAE/3/oo=")</f>
        <v>0</v>
      </c>
      <c r="EJ3" t="b">
        <f>AND(#REF!,"AAAAAE/3/os=")</f>
        <v>0</v>
      </c>
      <c r="EK3" t="b">
        <f>AND(#REF!,"AAAAAE/3/ow=")</f>
        <v>0</v>
      </c>
      <c r="EL3" t="b">
        <f>AND(#REF!,"AAAAAE/3/o0=")</f>
        <v>0</v>
      </c>
      <c r="EM3" t="b">
        <f>AND(#REF!,"AAAAAE/3/o4=")</f>
        <v>0</v>
      </c>
      <c r="EN3" t="b">
        <f>AND(#REF!,"AAAAAE/3/o8=")</f>
        <v>0</v>
      </c>
      <c r="EO3" t="b">
        <f>AND(#REF!,"AAAAAE/3/pA=")</f>
        <v>0</v>
      </c>
      <c r="EP3" t="b">
        <f>AND(#REF!,"AAAAAE/3/pE=")</f>
        <v>0</v>
      </c>
      <c r="EQ3" t="b">
        <f>AND(#REF!,"AAAAAE/3/pI=")</f>
        <v>0</v>
      </c>
      <c r="ER3" t="b">
        <f>AND(#REF!,"AAAAAE/3/pM=")</f>
        <v>0</v>
      </c>
      <c r="ES3" s="52" t="e">
        <f>IF(#REF!,"AAAAAE/3/pQ=",0)</f>
        <v>#REF!</v>
      </c>
      <c r="ET3" t="b">
        <f>AND(#REF!,"AAAAAE/3/pU=")</f>
        <v>0</v>
      </c>
      <c r="EU3" t="b">
        <f>AND(#REF!,"AAAAAE/3/pY=")</f>
        <v>0</v>
      </c>
      <c r="EV3" t="b">
        <f>AND(#REF!,"AAAAAE/3/pc=")</f>
        <v>0</v>
      </c>
      <c r="EW3" t="b">
        <f>AND(#REF!,"AAAAAE/3/pg=")</f>
        <v>0</v>
      </c>
      <c r="EX3" t="b">
        <f>AND(#REF!,"AAAAAE/3/pk=")</f>
        <v>0</v>
      </c>
      <c r="EY3" t="b">
        <f>AND(#REF!,"AAAAAE/3/po=")</f>
        <v>0</v>
      </c>
      <c r="EZ3" t="b">
        <f>AND(#REF!,"AAAAAE/3/ps=")</f>
        <v>0</v>
      </c>
      <c r="FA3" t="b">
        <f>AND(#REF!,"AAAAAE/3/pw=")</f>
        <v>0</v>
      </c>
      <c r="FB3" t="b">
        <f>AND(#REF!,"AAAAAE/3/p0=")</f>
        <v>0</v>
      </c>
      <c r="FC3" t="b">
        <f>AND(#REF!,"AAAAAE/3/p4=")</f>
        <v>0</v>
      </c>
      <c r="FD3" t="b">
        <f>AND(#REF!,"AAAAAE/3/p8=")</f>
        <v>0</v>
      </c>
      <c r="FE3" t="b">
        <f>AND(#REF!,"AAAAAE/3/qA=")</f>
        <v>0</v>
      </c>
      <c r="FF3" t="b">
        <f>AND(#REF!,"AAAAAE/3/qE=")</f>
        <v>0</v>
      </c>
      <c r="FG3" t="b">
        <f>AND(#REF!,"AAAAAE/3/qI=")</f>
        <v>0</v>
      </c>
      <c r="FH3" s="52" t="e">
        <f>IF(#REF!,"AAAAAE/3/qM=",0)</f>
        <v>#REF!</v>
      </c>
      <c r="FI3" t="b">
        <f>AND(#REF!,"AAAAAE/3/qQ=")</f>
        <v>0</v>
      </c>
      <c r="FJ3" t="b">
        <f>AND(#REF!,"AAAAAE/3/qU=")</f>
        <v>0</v>
      </c>
      <c r="FK3" t="b">
        <f>AND(#REF!,"AAAAAE/3/qY=")</f>
        <v>0</v>
      </c>
      <c r="FL3" t="b">
        <f>AND(#REF!,"AAAAAE/3/qc=")</f>
        <v>0</v>
      </c>
      <c r="FM3" t="b">
        <f>AND(#REF!,"AAAAAE/3/qg=")</f>
        <v>0</v>
      </c>
      <c r="FN3" t="b">
        <f>AND(#REF!,"AAAAAE/3/qk=")</f>
        <v>0</v>
      </c>
      <c r="FO3" t="b">
        <f>AND(#REF!,"AAAAAE/3/qo=")</f>
        <v>0</v>
      </c>
      <c r="FP3" t="b">
        <f>AND(#REF!,"AAAAAE/3/qs=")</f>
        <v>0</v>
      </c>
      <c r="FQ3" t="b">
        <f>AND(#REF!,"AAAAAE/3/qw=")</f>
        <v>0</v>
      </c>
      <c r="FR3" t="b">
        <f>AND(#REF!,"AAAAAE/3/q0=")</f>
        <v>0</v>
      </c>
      <c r="FS3" t="b">
        <f>AND(#REF!,"AAAAAE/3/q4=")</f>
        <v>0</v>
      </c>
      <c r="FT3" t="b">
        <f>AND(#REF!,"AAAAAE/3/q8=")</f>
        <v>0</v>
      </c>
      <c r="FU3" t="b">
        <f>AND(#REF!,"AAAAAE/3/rA=")</f>
        <v>0</v>
      </c>
      <c r="FV3" t="b">
        <f>AND(#REF!,"AAAAAE/3/rE=")</f>
        <v>0</v>
      </c>
      <c r="FW3" s="52" t="e">
        <f>IF(#REF!,"AAAAAE/3/rI=",0)</f>
        <v>#REF!</v>
      </c>
      <c r="FX3" t="b">
        <f>AND(#REF!,"AAAAAE/3/rM=")</f>
        <v>0</v>
      </c>
      <c r="FY3" t="b">
        <f>AND(#REF!,"AAAAAE/3/rQ=")</f>
        <v>0</v>
      </c>
      <c r="FZ3" t="b">
        <f>AND(#REF!,"AAAAAE/3/rU=")</f>
        <v>0</v>
      </c>
      <c r="GA3" t="b">
        <f>AND(#REF!,"AAAAAE/3/rY=")</f>
        <v>0</v>
      </c>
      <c r="GB3" t="b">
        <f>AND(#REF!,"AAAAAE/3/rc=")</f>
        <v>0</v>
      </c>
      <c r="GC3" t="b">
        <f>AND(#REF!,"AAAAAE/3/rg=")</f>
        <v>0</v>
      </c>
      <c r="GD3" t="b">
        <f>AND(#REF!,"AAAAAE/3/rk=")</f>
        <v>0</v>
      </c>
      <c r="GE3" t="b">
        <f>AND(#REF!,"AAAAAE/3/ro=")</f>
        <v>0</v>
      </c>
      <c r="GF3" t="b">
        <f>AND(#REF!,"AAAAAE/3/rs=")</f>
        <v>0</v>
      </c>
      <c r="GG3" t="b">
        <f>AND(#REF!,"AAAAAE/3/rw=")</f>
        <v>0</v>
      </c>
      <c r="GH3" t="b">
        <f>AND(#REF!,"AAAAAE/3/r0=")</f>
        <v>0</v>
      </c>
      <c r="GI3" t="b">
        <f>AND(#REF!,"AAAAAE/3/r4=")</f>
        <v>0</v>
      </c>
      <c r="GJ3" t="b">
        <f>AND(#REF!,"AAAAAE/3/r8=")</f>
        <v>0</v>
      </c>
      <c r="GK3" t="b">
        <f>AND(#REF!,"AAAAAE/3/sA=")</f>
        <v>0</v>
      </c>
      <c r="GL3" s="52" t="e">
        <f>IF(#REF!,"AAAAAE/3/sE=",0)</f>
        <v>#REF!</v>
      </c>
      <c r="GM3" t="b">
        <f>AND(#REF!,"AAAAAE/3/sI=")</f>
        <v>0</v>
      </c>
      <c r="GN3" t="b">
        <f>AND(#REF!,"AAAAAE/3/sM=")</f>
        <v>0</v>
      </c>
      <c r="GO3" t="b">
        <f>AND(#REF!,"AAAAAE/3/sQ=")</f>
        <v>0</v>
      </c>
      <c r="GP3" t="b">
        <f>AND(#REF!,"AAAAAE/3/sU=")</f>
        <v>0</v>
      </c>
      <c r="GQ3" t="b">
        <f>AND(#REF!,"AAAAAE/3/sY=")</f>
        <v>0</v>
      </c>
      <c r="GR3" t="b">
        <f>AND(#REF!,"AAAAAE/3/sc=")</f>
        <v>0</v>
      </c>
      <c r="GS3" t="b">
        <f>AND(#REF!,"AAAAAE/3/sg=")</f>
        <v>0</v>
      </c>
      <c r="GT3" t="b">
        <f>AND(#REF!,"AAAAAE/3/sk=")</f>
        <v>0</v>
      </c>
      <c r="GU3" t="b">
        <f>AND(#REF!,"AAAAAE/3/so=")</f>
        <v>0</v>
      </c>
      <c r="GV3" t="b">
        <f>AND(#REF!,"AAAAAE/3/ss=")</f>
        <v>0</v>
      </c>
      <c r="GW3" t="b">
        <f>AND(#REF!,"AAAAAE/3/sw=")</f>
        <v>0</v>
      </c>
      <c r="GX3" t="b">
        <f>AND(#REF!,"AAAAAE/3/s0=")</f>
        <v>0</v>
      </c>
      <c r="GY3" t="b">
        <f>AND(#REF!,"AAAAAE/3/s4=")</f>
        <v>0</v>
      </c>
      <c r="GZ3" t="b">
        <f>AND(#REF!,"AAAAAE/3/s8=")</f>
        <v>0</v>
      </c>
      <c r="HA3" s="52" t="e">
        <f>IF(#REF!,"AAAAAE/3/tA=",0)</f>
        <v>#REF!</v>
      </c>
      <c r="HB3" t="b">
        <f>AND(#REF!,"AAAAAE/3/tE=")</f>
        <v>0</v>
      </c>
      <c r="HC3" t="b">
        <f>AND(#REF!,"AAAAAE/3/tI=")</f>
        <v>0</v>
      </c>
      <c r="HD3" t="b">
        <f>AND(#REF!,"AAAAAE/3/tM=")</f>
        <v>0</v>
      </c>
      <c r="HE3" t="b">
        <f>AND(#REF!,"AAAAAE/3/tQ=")</f>
        <v>0</v>
      </c>
      <c r="HF3" t="b">
        <f>AND(#REF!,"AAAAAE/3/tU=")</f>
        <v>0</v>
      </c>
      <c r="HG3" t="b">
        <f>AND(#REF!,"AAAAAE/3/tY=")</f>
        <v>0</v>
      </c>
      <c r="HH3" t="b">
        <f>AND(#REF!,"AAAAAE/3/tc=")</f>
        <v>0</v>
      </c>
      <c r="HI3" t="b">
        <f>AND(#REF!,"AAAAAE/3/tg=")</f>
        <v>0</v>
      </c>
      <c r="HJ3" t="b">
        <f>AND(#REF!,"AAAAAE/3/tk=")</f>
        <v>0</v>
      </c>
      <c r="HK3" t="b">
        <f>AND(#REF!,"AAAAAE/3/to=")</f>
        <v>0</v>
      </c>
      <c r="HL3" t="b">
        <f>AND(#REF!,"AAAAAE/3/ts=")</f>
        <v>0</v>
      </c>
      <c r="HM3" t="b">
        <f>AND(#REF!,"AAAAAE/3/tw=")</f>
        <v>0</v>
      </c>
      <c r="HN3" t="b">
        <f>AND(#REF!,"AAAAAE/3/t0=")</f>
        <v>0</v>
      </c>
      <c r="HO3" t="b">
        <f>AND(#REF!,"AAAAAE/3/t4=")</f>
        <v>0</v>
      </c>
      <c r="HP3" s="52" t="e">
        <f>IF(#REF!,"AAAAAE/3/t8=",0)</f>
        <v>#REF!</v>
      </c>
      <c r="HQ3" t="b">
        <f>AND(#REF!,"AAAAAE/3/uA=")</f>
        <v>0</v>
      </c>
      <c r="HR3" t="b">
        <f>AND(#REF!,"AAAAAE/3/uE=")</f>
        <v>0</v>
      </c>
      <c r="HS3" t="b">
        <f>AND(#REF!,"AAAAAE/3/uI=")</f>
        <v>0</v>
      </c>
      <c r="HT3" t="b">
        <f>AND(#REF!,"AAAAAE/3/uM=")</f>
        <v>0</v>
      </c>
      <c r="HU3" t="b">
        <f>AND(#REF!,"AAAAAE/3/uQ=")</f>
        <v>0</v>
      </c>
      <c r="HV3" t="b">
        <f>AND(#REF!,"AAAAAE/3/uU=")</f>
        <v>0</v>
      </c>
      <c r="HW3" t="b">
        <f>AND(#REF!,"AAAAAE/3/uY=")</f>
        <v>0</v>
      </c>
      <c r="HX3" t="b">
        <f>AND(#REF!,"AAAAAE/3/uc=")</f>
        <v>0</v>
      </c>
      <c r="HY3" t="b">
        <f>AND(#REF!,"AAAAAE/3/ug=")</f>
        <v>0</v>
      </c>
      <c r="HZ3" t="b">
        <f>AND(#REF!,"AAAAAE/3/uk=")</f>
        <v>0</v>
      </c>
      <c r="IA3" t="b">
        <f>AND(#REF!,"AAAAAE/3/uo=")</f>
        <v>0</v>
      </c>
      <c r="IB3" t="b">
        <f>AND(#REF!,"AAAAAE/3/us=")</f>
        <v>0</v>
      </c>
      <c r="IC3" t="b">
        <f>AND(#REF!,"AAAAAE/3/uw=")</f>
        <v>0</v>
      </c>
      <c r="ID3" t="b">
        <f>AND(#REF!,"AAAAAE/3/u0=")</f>
        <v>0</v>
      </c>
      <c r="IE3" s="52" t="e">
        <f>IF(#REF!,"AAAAAE/3/u4=",0)</f>
        <v>#REF!</v>
      </c>
      <c r="IF3" t="b">
        <f>AND(#REF!,"AAAAAE/3/u8=")</f>
        <v>0</v>
      </c>
      <c r="IG3" t="b">
        <f>AND(#REF!,"AAAAAE/3/vA=")</f>
        <v>0</v>
      </c>
      <c r="IH3" t="b">
        <f>AND(#REF!,"AAAAAE/3/vE=")</f>
        <v>0</v>
      </c>
      <c r="II3" t="b">
        <f>AND(#REF!,"AAAAAE/3/vI=")</f>
        <v>0</v>
      </c>
      <c r="IJ3" t="b">
        <f>AND(#REF!,"AAAAAE/3/vM=")</f>
        <v>0</v>
      </c>
      <c r="IK3" t="b">
        <f>AND(#REF!,"AAAAAE/3/vQ=")</f>
        <v>0</v>
      </c>
      <c r="IL3" t="b">
        <f>AND(#REF!,"AAAAAE/3/vU=")</f>
        <v>0</v>
      </c>
      <c r="IM3" t="b">
        <f>AND(#REF!,"AAAAAE/3/vY=")</f>
        <v>0</v>
      </c>
      <c r="IN3" t="b">
        <f>AND(#REF!,"AAAAAE/3/vc=")</f>
        <v>0</v>
      </c>
      <c r="IO3" t="b">
        <f>AND(#REF!,"AAAAAE/3/vg=")</f>
        <v>0</v>
      </c>
      <c r="IP3" t="b">
        <f>AND(#REF!,"AAAAAE/3/vk=")</f>
        <v>0</v>
      </c>
      <c r="IQ3" t="b">
        <f>AND(#REF!,"AAAAAE/3/vo=")</f>
        <v>0</v>
      </c>
      <c r="IR3" t="b">
        <f>AND(#REF!,"AAAAAE/3/vs=")</f>
        <v>0</v>
      </c>
      <c r="IS3" t="b">
        <f>AND(#REF!,"AAAAAE/3/vw=")</f>
        <v>0</v>
      </c>
      <c r="IT3" s="52" t="e">
        <f>IF(#REF!,"AAAAAE/3/v0=",0)</f>
        <v>#REF!</v>
      </c>
      <c r="IU3" t="b">
        <f>AND(#REF!,"AAAAAE/3/v4=")</f>
        <v>0</v>
      </c>
      <c r="IV3" t="b">
        <f>AND(#REF!,"AAAAAE/3/v8=")</f>
        <v>0</v>
      </c>
    </row>
    <row r="4" spans="1:256" ht="12.75">
      <c r="A4" t="b">
        <f>AND(#REF!,"AAAAAF/69wA=")</f>
        <v>0</v>
      </c>
      <c r="B4" t="b">
        <f>AND(#REF!,"AAAAAF/69wE=")</f>
        <v>0</v>
      </c>
      <c r="C4" t="b">
        <f>AND(#REF!,"AAAAAF/69wI=")</f>
        <v>0</v>
      </c>
      <c r="D4" t="b">
        <f>AND(#REF!,"AAAAAF/69wM=")</f>
        <v>0</v>
      </c>
      <c r="E4" t="b">
        <f>AND(#REF!,"AAAAAF/69wQ=")</f>
        <v>0</v>
      </c>
      <c r="F4" t="b">
        <f>AND(#REF!,"AAAAAF/69wU=")</f>
        <v>0</v>
      </c>
      <c r="G4" t="b">
        <f>AND(#REF!,"AAAAAF/69wY=")</f>
        <v>0</v>
      </c>
      <c r="H4" t="b">
        <f>AND(#REF!,"AAAAAF/69wc=")</f>
        <v>0</v>
      </c>
      <c r="I4" t="b">
        <f>AND(#REF!,"AAAAAF/69wg=")</f>
        <v>0</v>
      </c>
      <c r="J4" t="b">
        <f>AND(#REF!,"AAAAAF/69wk=")</f>
        <v>0</v>
      </c>
      <c r="K4" t="b">
        <f>AND(#REF!,"AAAAAF/69wo=")</f>
        <v>0</v>
      </c>
      <c r="L4" t="b">
        <f>AND(#REF!,"AAAAAF/69ws=")</f>
        <v>0</v>
      </c>
      <c r="M4" s="52" t="e">
        <f>IF(#REF!,"AAAAAF/69ww=",0)</f>
        <v>#REF!</v>
      </c>
      <c r="N4" t="b">
        <f>AND(#REF!,"AAAAAF/69w0=")</f>
        <v>0</v>
      </c>
      <c r="O4" t="b">
        <f>AND(#REF!,"AAAAAF/69w4=")</f>
        <v>0</v>
      </c>
      <c r="P4" t="b">
        <f>AND(#REF!,"AAAAAF/69w8=")</f>
        <v>0</v>
      </c>
      <c r="Q4" t="b">
        <f>AND(#REF!,"AAAAAF/69xA=")</f>
        <v>0</v>
      </c>
      <c r="R4" t="b">
        <f>AND(#REF!,"AAAAAF/69xE=")</f>
        <v>0</v>
      </c>
      <c r="S4" t="b">
        <f>AND(#REF!,"AAAAAF/69xI=")</f>
        <v>0</v>
      </c>
      <c r="T4" t="b">
        <f>AND(#REF!,"AAAAAF/69xM=")</f>
        <v>0</v>
      </c>
      <c r="U4" t="b">
        <f>AND(#REF!,"AAAAAF/69xQ=")</f>
        <v>0</v>
      </c>
      <c r="V4" t="b">
        <f>AND(#REF!,"AAAAAF/69xU=")</f>
        <v>0</v>
      </c>
      <c r="W4" t="b">
        <f>AND(#REF!,"AAAAAF/69xY=")</f>
        <v>0</v>
      </c>
      <c r="X4" t="b">
        <f>AND(#REF!,"AAAAAF/69xc=")</f>
        <v>0</v>
      </c>
      <c r="Y4" t="b">
        <f>AND(#REF!,"AAAAAF/69xg=")</f>
        <v>0</v>
      </c>
      <c r="Z4" t="b">
        <f>AND(#REF!,"AAAAAF/69xk=")</f>
        <v>0</v>
      </c>
      <c r="AA4" t="b">
        <f>AND(#REF!,"AAAAAF/69xo=")</f>
        <v>0</v>
      </c>
      <c r="AB4" s="52" t="e">
        <f>IF(#REF!,"AAAAAF/69xs=",0)</f>
        <v>#REF!</v>
      </c>
      <c r="AC4" t="b">
        <f>AND(#REF!,"AAAAAF/69xw=")</f>
        <v>0</v>
      </c>
      <c r="AD4" t="b">
        <f>AND(#REF!,"AAAAAF/69x0=")</f>
        <v>0</v>
      </c>
      <c r="AE4" t="b">
        <f>AND(#REF!,"AAAAAF/69x4=")</f>
        <v>0</v>
      </c>
      <c r="AF4" t="b">
        <f>AND(#REF!,"AAAAAF/69x8=")</f>
        <v>0</v>
      </c>
      <c r="AG4" t="b">
        <f>AND(#REF!,"AAAAAF/69yA=")</f>
        <v>0</v>
      </c>
      <c r="AH4" t="b">
        <f>AND(#REF!,"AAAAAF/69yE=")</f>
        <v>0</v>
      </c>
      <c r="AI4" t="b">
        <f>AND(#REF!,"AAAAAF/69yI=")</f>
        <v>0</v>
      </c>
      <c r="AJ4" t="b">
        <f>AND(#REF!,"AAAAAF/69yM=")</f>
        <v>0</v>
      </c>
      <c r="AK4" t="b">
        <f>AND(#REF!,"AAAAAF/69yQ=")</f>
        <v>0</v>
      </c>
      <c r="AL4" t="b">
        <f>AND(#REF!,"AAAAAF/69yU=")</f>
        <v>0</v>
      </c>
      <c r="AM4" t="b">
        <f>AND(#REF!,"AAAAAF/69yY=")</f>
        <v>0</v>
      </c>
      <c r="AN4" t="b">
        <f>AND(#REF!,"AAAAAF/69yc=")</f>
        <v>0</v>
      </c>
      <c r="AO4" t="b">
        <f>AND(#REF!,"AAAAAF/69yg=")</f>
        <v>0</v>
      </c>
      <c r="AP4" t="b">
        <f>AND(#REF!,"AAAAAF/69yk=")</f>
        <v>0</v>
      </c>
      <c r="AQ4" s="52" t="e">
        <f>IF(#REF!,"AAAAAF/69yo=",0)</f>
        <v>#REF!</v>
      </c>
      <c r="AR4" t="b">
        <f>AND(#REF!,"AAAAAF/69ys=")</f>
        <v>0</v>
      </c>
      <c r="AS4" t="b">
        <f>AND(#REF!,"AAAAAF/69yw=")</f>
        <v>0</v>
      </c>
      <c r="AT4" t="b">
        <f>AND(#REF!,"AAAAAF/69y0=")</f>
        <v>0</v>
      </c>
      <c r="AU4" t="b">
        <f>AND(#REF!,"AAAAAF/69y4=")</f>
        <v>0</v>
      </c>
      <c r="AV4" t="b">
        <f>AND(#REF!,"AAAAAF/69y8=")</f>
        <v>0</v>
      </c>
      <c r="AW4" t="b">
        <f>AND(#REF!,"AAAAAF/69zA=")</f>
        <v>0</v>
      </c>
      <c r="AX4" t="b">
        <f>AND(#REF!,"AAAAAF/69zE=")</f>
        <v>0</v>
      </c>
      <c r="AY4" t="b">
        <f>AND(#REF!,"AAAAAF/69zI=")</f>
        <v>0</v>
      </c>
      <c r="AZ4" t="b">
        <f>AND(#REF!,"AAAAAF/69zM=")</f>
        <v>0</v>
      </c>
      <c r="BA4" t="b">
        <f>AND(#REF!,"AAAAAF/69zQ=")</f>
        <v>0</v>
      </c>
      <c r="BB4" t="b">
        <f>AND(#REF!,"AAAAAF/69zU=")</f>
        <v>0</v>
      </c>
      <c r="BC4" t="b">
        <f>AND(#REF!,"AAAAAF/69zY=")</f>
        <v>0</v>
      </c>
      <c r="BD4" t="b">
        <f>AND(#REF!,"AAAAAF/69zc=")</f>
        <v>0</v>
      </c>
      <c r="BE4" t="b">
        <f>AND(#REF!,"AAAAAF/69zg=")</f>
        <v>0</v>
      </c>
      <c r="BF4" s="52" t="e">
        <f>IF(#REF!,"AAAAAF/69zk=",0)</f>
        <v>#REF!</v>
      </c>
      <c r="BG4" t="b">
        <f>AND(#REF!,"AAAAAF/69zo=")</f>
        <v>0</v>
      </c>
      <c r="BH4" t="b">
        <f>AND(#REF!,"AAAAAF/69zs=")</f>
        <v>0</v>
      </c>
      <c r="BI4" t="b">
        <f>AND(#REF!,"AAAAAF/69zw=")</f>
        <v>0</v>
      </c>
      <c r="BJ4" t="b">
        <f>AND(#REF!,"AAAAAF/69z0=")</f>
        <v>0</v>
      </c>
      <c r="BK4" t="b">
        <f>AND(#REF!,"AAAAAF/69z4=")</f>
        <v>0</v>
      </c>
      <c r="BL4" t="b">
        <f>AND(#REF!,"AAAAAF/69z8=")</f>
        <v>0</v>
      </c>
      <c r="BM4" t="b">
        <f>AND(#REF!,"AAAAAF/690A=")</f>
        <v>0</v>
      </c>
      <c r="BN4" t="b">
        <f>AND(#REF!,"AAAAAF/690E=")</f>
        <v>0</v>
      </c>
      <c r="BO4" t="b">
        <f>AND(#REF!,"AAAAAF/690I=")</f>
        <v>0</v>
      </c>
      <c r="BP4" t="b">
        <f>AND(#REF!,"AAAAAF/690M=")</f>
        <v>0</v>
      </c>
      <c r="BQ4" t="b">
        <f>AND(#REF!,"AAAAAF/690Q=")</f>
        <v>0</v>
      </c>
      <c r="BR4" t="b">
        <f>AND(#REF!,"AAAAAF/690U=")</f>
        <v>0</v>
      </c>
      <c r="BS4" t="b">
        <f>AND(#REF!,"AAAAAF/690Y=")</f>
        <v>0</v>
      </c>
      <c r="BT4" t="b">
        <f>AND(#REF!,"AAAAAF/690c=")</f>
        <v>0</v>
      </c>
      <c r="BU4" s="52" t="e">
        <f>IF(#REF!,"AAAAAF/690g=",0)</f>
        <v>#REF!</v>
      </c>
      <c r="BV4" t="b">
        <f>AND(#REF!,"AAAAAF/690k=")</f>
        <v>0</v>
      </c>
      <c r="BW4" t="b">
        <f>AND(#REF!,"AAAAAF/690o=")</f>
        <v>0</v>
      </c>
      <c r="BX4" t="b">
        <f>AND(#REF!,"AAAAAF/690s=")</f>
        <v>0</v>
      </c>
      <c r="BY4" t="b">
        <f>AND(#REF!,"AAAAAF/690w=")</f>
        <v>0</v>
      </c>
      <c r="BZ4" t="b">
        <f>AND(#REF!,"AAAAAF/6900=")</f>
        <v>0</v>
      </c>
      <c r="CA4" t="b">
        <f>AND(#REF!,"AAAAAF/6904=")</f>
        <v>0</v>
      </c>
      <c r="CB4" t="b">
        <f>AND(#REF!,"AAAAAF/6908=")</f>
        <v>0</v>
      </c>
      <c r="CC4" t="b">
        <f>AND(#REF!,"AAAAAF/691A=")</f>
        <v>0</v>
      </c>
      <c r="CD4" t="b">
        <f>AND(#REF!,"AAAAAF/691E=")</f>
        <v>0</v>
      </c>
      <c r="CE4" t="b">
        <f>AND(#REF!,"AAAAAF/691I=")</f>
        <v>0</v>
      </c>
      <c r="CF4" t="b">
        <f>AND(#REF!,"AAAAAF/691M=")</f>
        <v>0</v>
      </c>
      <c r="CG4" t="b">
        <f>AND(#REF!,"AAAAAF/691Q=")</f>
        <v>0</v>
      </c>
      <c r="CH4" t="b">
        <f>AND(#REF!,"AAAAAF/691U=")</f>
        <v>0</v>
      </c>
      <c r="CI4" t="b">
        <f>AND(#REF!,"AAAAAF/691Y=")</f>
        <v>0</v>
      </c>
      <c r="CJ4" s="52" t="e">
        <f>IF(#REF!,"AAAAAF/691c=",0)</f>
        <v>#REF!</v>
      </c>
      <c r="CK4" t="b">
        <f>AND(#REF!,"AAAAAF/691g=")</f>
        <v>0</v>
      </c>
      <c r="CL4" t="b">
        <f>AND(#REF!,"AAAAAF/691k=")</f>
        <v>0</v>
      </c>
      <c r="CM4" t="b">
        <f>AND(#REF!,"AAAAAF/691o=")</f>
        <v>0</v>
      </c>
      <c r="CN4" t="b">
        <f>AND(#REF!,"AAAAAF/691s=")</f>
        <v>0</v>
      </c>
      <c r="CO4" t="b">
        <f>AND(#REF!,"AAAAAF/691w=")</f>
        <v>0</v>
      </c>
      <c r="CP4" t="b">
        <f>AND(#REF!,"AAAAAF/6910=")</f>
        <v>0</v>
      </c>
      <c r="CQ4" t="b">
        <f>AND(#REF!,"AAAAAF/6914=")</f>
        <v>0</v>
      </c>
      <c r="CR4" t="b">
        <f>AND(#REF!,"AAAAAF/6918=")</f>
        <v>0</v>
      </c>
      <c r="CS4" t="b">
        <f>AND(#REF!,"AAAAAF/692A=")</f>
        <v>0</v>
      </c>
      <c r="CT4" t="b">
        <f>AND(#REF!,"AAAAAF/692E=")</f>
        <v>0</v>
      </c>
      <c r="CU4" t="b">
        <f>AND(#REF!,"AAAAAF/692I=")</f>
        <v>0</v>
      </c>
      <c r="CV4" t="b">
        <f>AND(#REF!,"AAAAAF/692M=")</f>
        <v>0</v>
      </c>
      <c r="CW4" t="b">
        <f>AND(#REF!,"AAAAAF/692Q=")</f>
        <v>0</v>
      </c>
      <c r="CX4" t="b">
        <f>AND(#REF!,"AAAAAF/692U=")</f>
        <v>0</v>
      </c>
      <c r="CY4" s="52" t="e">
        <f>IF(#REF!,"AAAAAF/692Y=",0)</f>
        <v>#REF!</v>
      </c>
      <c r="CZ4" t="b">
        <f>AND(#REF!,"AAAAAF/692c=")</f>
        <v>0</v>
      </c>
      <c r="DA4" t="b">
        <f>AND(#REF!,"AAAAAF/692g=")</f>
        <v>0</v>
      </c>
      <c r="DB4" t="b">
        <f>AND(#REF!,"AAAAAF/692k=")</f>
        <v>0</v>
      </c>
      <c r="DC4" t="b">
        <f>AND(#REF!,"AAAAAF/692o=")</f>
        <v>0</v>
      </c>
      <c r="DD4" t="b">
        <f>AND(#REF!,"AAAAAF/692s=")</f>
        <v>0</v>
      </c>
      <c r="DE4" t="b">
        <f>AND(#REF!,"AAAAAF/692w=")</f>
        <v>0</v>
      </c>
      <c r="DF4" t="b">
        <f>AND(#REF!,"AAAAAF/6920=")</f>
        <v>0</v>
      </c>
      <c r="DG4" t="b">
        <f>AND(#REF!,"AAAAAF/6924=")</f>
        <v>0</v>
      </c>
      <c r="DH4" t="b">
        <f>AND(#REF!,"AAAAAF/6928=")</f>
        <v>0</v>
      </c>
      <c r="DI4" t="b">
        <f>AND(#REF!,"AAAAAF/693A=")</f>
        <v>0</v>
      </c>
      <c r="DJ4" t="b">
        <f>AND(#REF!,"AAAAAF/693E=")</f>
        <v>0</v>
      </c>
      <c r="DK4" t="b">
        <f>AND(#REF!,"AAAAAF/693I=")</f>
        <v>0</v>
      </c>
      <c r="DL4" t="b">
        <f>AND(#REF!,"AAAAAF/693M=")</f>
        <v>0</v>
      </c>
      <c r="DM4" t="b">
        <f>AND(#REF!,"AAAAAF/693Q=")</f>
        <v>0</v>
      </c>
      <c r="DN4" s="52" t="e">
        <f>IF(#REF!,"AAAAAF/693U=",0)</f>
        <v>#REF!</v>
      </c>
      <c r="DO4" t="b">
        <f>AND(#REF!,"AAAAAF/693Y=")</f>
        <v>0</v>
      </c>
      <c r="DP4" t="b">
        <f>AND(#REF!,"AAAAAF/693c=")</f>
        <v>0</v>
      </c>
      <c r="DQ4" t="b">
        <f>AND(#REF!,"AAAAAF/693g=")</f>
        <v>0</v>
      </c>
      <c r="DR4" t="b">
        <f>AND(#REF!,"AAAAAF/693k=")</f>
        <v>0</v>
      </c>
      <c r="DS4" t="b">
        <f>AND(#REF!,"AAAAAF/693o=")</f>
        <v>0</v>
      </c>
      <c r="DT4" t="b">
        <f>AND(#REF!,"AAAAAF/693s=")</f>
        <v>0</v>
      </c>
      <c r="DU4" t="b">
        <f>AND(#REF!,"AAAAAF/693w=")</f>
        <v>0</v>
      </c>
      <c r="DV4" t="b">
        <f>AND(#REF!,"AAAAAF/6930=")</f>
        <v>0</v>
      </c>
      <c r="DW4" t="b">
        <f>AND(#REF!,"AAAAAF/6934=")</f>
        <v>0</v>
      </c>
      <c r="DX4" t="b">
        <f>AND(#REF!,"AAAAAF/6938=")</f>
        <v>0</v>
      </c>
      <c r="DY4" t="b">
        <f>AND(#REF!,"AAAAAF/694A=")</f>
        <v>0</v>
      </c>
      <c r="DZ4" t="b">
        <f>AND(#REF!,"AAAAAF/694E=")</f>
        <v>0</v>
      </c>
      <c r="EA4" t="b">
        <f>AND(#REF!,"AAAAAF/694I=")</f>
        <v>0</v>
      </c>
      <c r="EB4" t="b">
        <f>AND(#REF!,"AAAAAF/694M=")</f>
        <v>0</v>
      </c>
      <c r="EC4" s="52" t="e">
        <f>IF(#REF!,"AAAAAF/694Q=",0)</f>
        <v>#REF!</v>
      </c>
      <c r="ED4" t="b">
        <f>AND(#REF!,"AAAAAF/694U=")</f>
        <v>0</v>
      </c>
      <c r="EE4" t="b">
        <f>AND(#REF!,"AAAAAF/694Y=")</f>
        <v>0</v>
      </c>
      <c r="EF4" t="b">
        <f>AND(#REF!,"AAAAAF/694c=")</f>
        <v>0</v>
      </c>
      <c r="EG4" t="b">
        <f>AND(#REF!,"AAAAAF/694g=")</f>
        <v>0</v>
      </c>
      <c r="EH4" t="b">
        <f>AND(#REF!,"AAAAAF/694k=")</f>
        <v>0</v>
      </c>
      <c r="EI4" t="b">
        <f>AND(#REF!,"AAAAAF/694o=")</f>
        <v>0</v>
      </c>
      <c r="EJ4" t="b">
        <f>AND(#REF!,"AAAAAF/694s=")</f>
        <v>0</v>
      </c>
      <c r="EK4" t="b">
        <f>AND(#REF!,"AAAAAF/694w=")</f>
        <v>0</v>
      </c>
      <c r="EL4" t="b">
        <f>AND(#REF!,"AAAAAF/6940=")</f>
        <v>0</v>
      </c>
      <c r="EM4" t="b">
        <f>AND(#REF!,"AAAAAF/6944=")</f>
        <v>0</v>
      </c>
      <c r="EN4" t="b">
        <f>AND(#REF!,"AAAAAF/6948=")</f>
        <v>0</v>
      </c>
      <c r="EO4" t="b">
        <f>AND(#REF!,"AAAAAF/695A=")</f>
        <v>0</v>
      </c>
      <c r="EP4" t="b">
        <f>AND(#REF!,"AAAAAF/695E=")</f>
        <v>0</v>
      </c>
      <c r="EQ4" t="b">
        <f>AND(#REF!,"AAAAAF/695I=")</f>
        <v>0</v>
      </c>
      <c r="ER4" s="52" t="e">
        <f>IF(#REF!,"AAAAAF/695M=",0)</f>
        <v>#REF!</v>
      </c>
      <c r="ES4" t="b">
        <f>AND(#REF!,"AAAAAF/695Q=")</f>
        <v>0</v>
      </c>
      <c r="ET4" t="b">
        <f>AND(#REF!,"AAAAAF/695U=")</f>
        <v>0</v>
      </c>
      <c r="EU4" t="b">
        <f>AND(#REF!,"AAAAAF/695Y=")</f>
        <v>0</v>
      </c>
      <c r="EV4" t="b">
        <f>AND(#REF!,"AAAAAF/695c=")</f>
        <v>0</v>
      </c>
      <c r="EW4" t="b">
        <f>AND(#REF!,"AAAAAF/695g=")</f>
        <v>0</v>
      </c>
      <c r="EX4" t="b">
        <f>AND(#REF!,"AAAAAF/695k=")</f>
        <v>0</v>
      </c>
      <c r="EY4" t="b">
        <f>AND(#REF!,"AAAAAF/695o=")</f>
        <v>0</v>
      </c>
      <c r="EZ4" t="b">
        <f>AND(#REF!,"AAAAAF/695s=")</f>
        <v>0</v>
      </c>
      <c r="FA4" t="b">
        <f>AND(#REF!,"AAAAAF/695w=")</f>
        <v>0</v>
      </c>
      <c r="FB4" t="b">
        <f>AND(#REF!,"AAAAAF/6950=")</f>
        <v>0</v>
      </c>
      <c r="FC4" t="b">
        <f>AND(#REF!,"AAAAAF/6954=")</f>
        <v>0</v>
      </c>
      <c r="FD4" t="b">
        <f>AND(#REF!,"AAAAAF/6958=")</f>
        <v>0</v>
      </c>
      <c r="FE4" t="b">
        <f>AND(#REF!,"AAAAAF/696A=")</f>
        <v>0</v>
      </c>
      <c r="FF4" t="b">
        <f>AND(#REF!,"AAAAAF/696E=")</f>
        <v>0</v>
      </c>
      <c r="FG4" s="52" t="e">
        <f>IF(#REF!,"AAAAAF/696I=",0)</f>
        <v>#REF!</v>
      </c>
      <c r="FH4" t="b">
        <f>AND(#REF!,"AAAAAF/696M=")</f>
        <v>0</v>
      </c>
      <c r="FI4" t="b">
        <f>AND(#REF!,"AAAAAF/696Q=")</f>
        <v>0</v>
      </c>
      <c r="FJ4" t="b">
        <f>AND(#REF!,"AAAAAF/696U=")</f>
        <v>0</v>
      </c>
      <c r="FK4" t="b">
        <f>AND(#REF!,"AAAAAF/696Y=")</f>
        <v>0</v>
      </c>
      <c r="FL4" t="b">
        <f>AND(#REF!,"AAAAAF/696c=")</f>
        <v>0</v>
      </c>
      <c r="FM4" t="b">
        <f>AND(#REF!,"AAAAAF/696g=")</f>
        <v>0</v>
      </c>
      <c r="FN4" t="b">
        <f>AND(#REF!,"AAAAAF/696k=")</f>
        <v>0</v>
      </c>
      <c r="FO4" t="b">
        <f>AND(#REF!,"AAAAAF/696o=")</f>
        <v>0</v>
      </c>
      <c r="FP4" t="b">
        <f>AND(#REF!,"AAAAAF/696s=")</f>
        <v>0</v>
      </c>
      <c r="FQ4" t="b">
        <f>AND(#REF!,"AAAAAF/696w=")</f>
        <v>0</v>
      </c>
      <c r="FR4" t="b">
        <f>AND(#REF!,"AAAAAF/6960=")</f>
        <v>0</v>
      </c>
      <c r="FS4" t="b">
        <f>AND(#REF!,"AAAAAF/6964=")</f>
        <v>0</v>
      </c>
      <c r="FT4" t="b">
        <f>AND(#REF!,"AAAAAF/6968=")</f>
        <v>0</v>
      </c>
      <c r="FU4" t="b">
        <f>AND(#REF!,"AAAAAF/697A=")</f>
        <v>0</v>
      </c>
      <c r="FV4" s="52" t="e">
        <f>IF(#REF!,"AAAAAF/697E=",0)</f>
        <v>#REF!</v>
      </c>
      <c r="FW4" t="b">
        <f>AND(#REF!,"AAAAAF/697I=")</f>
        <v>0</v>
      </c>
      <c r="FX4" t="b">
        <f>AND(#REF!,"AAAAAF/697M=")</f>
        <v>0</v>
      </c>
      <c r="FY4" t="b">
        <f>AND(#REF!,"AAAAAF/697Q=")</f>
        <v>0</v>
      </c>
      <c r="FZ4" t="b">
        <f>AND(#REF!,"AAAAAF/697U=")</f>
        <v>0</v>
      </c>
      <c r="GA4" t="b">
        <f>AND(#REF!,"AAAAAF/697Y=")</f>
        <v>0</v>
      </c>
      <c r="GB4" t="b">
        <f>AND(#REF!,"AAAAAF/697c=")</f>
        <v>0</v>
      </c>
      <c r="GC4" t="b">
        <f>AND(#REF!,"AAAAAF/697g=")</f>
        <v>0</v>
      </c>
      <c r="GD4" t="b">
        <f>AND(#REF!,"AAAAAF/697k=")</f>
        <v>0</v>
      </c>
      <c r="GE4" t="b">
        <f>AND(#REF!,"AAAAAF/697o=")</f>
        <v>0</v>
      </c>
      <c r="GF4" t="b">
        <f>AND(#REF!,"AAAAAF/697s=")</f>
        <v>0</v>
      </c>
      <c r="GG4" t="b">
        <f>AND(#REF!,"AAAAAF/697w=")</f>
        <v>0</v>
      </c>
      <c r="GH4" t="b">
        <f>AND(#REF!,"AAAAAF/6970=")</f>
        <v>0</v>
      </c>
      <c r="GI4" t="b">
        <f>AND(#REF!,"AAAAAF/6974=")</f>
        <v>0</v>
      </c>
      <c r="GJ4" t="b">
        <f>AND(#REF!,"AAAAAF/6978=")</f>
        <v>0</v>
      </c>
      <c r="GK4" s="52" t="e">
        <f>IF(#REF!,"AAAAAF/698A=",0)</f>
        <v>#REF!</v>
      </c>
      <c r="GL4" t="b">
        <f>AND(#REF!,"AAAAAF/698E=")</f>
        <v>0</v>
      </c>
      <c r="GM4" t="b">
        <f>AND(#REF!,"AAAAAF/698I=")</f>
        <v>0</v>
      </c>
      <c r="GN4" t="b">
        <f>AND(#REF!,"AAAAAF/698M=")</f>
        <v>0</v>
      </c>
      <c r="GO4" t="b">
        <f>AND(#REF!,"AAAAAF/698Q=")</f>
        <v>0</v>
      </c>
      <c r="GP4" t="b">
        <f>AND(#REF!,"AAAAAF/698U=")</f>
        <v>0</v>
      </c>
      <c r="GQ4" t="b">
        <f>AND(#REF!,"AAAAAF/698Y=")</f>
        <v>0</v>
      </c>
      <c r="GR4" t="b">
        <f>AND(#REF!,"AAAAAF/698c=")</f>
        <v>0</v>
      </c>
      <c r="GS4" t="b">
        <f>AND(#REF!,"AAAAAF/698g=")</f>
        <v>0</v>
      </c>
      <c r="GT4" t="b">
        <f>AND(#REF!,"AAAAAF/698k=")</f>
        <v>0</v>
      </c>
      <c r="GU4" t="b">
        <f>AND(#REF!,"AAAAAF/698o=")</f>
        <v>0</v>
      </c>
      <c r="GV4" t="b">
        <f>AND(#REF!,"AAAAAF/698s=")</f>
        <v>0</v>
      </c>
      <c r="GW4" t="b">
        <f>AND(#REF!,"AAAAAF/698w=")</f>
        <v>0</v>
      </c>
      <c r="GX4" t="b">
        <f>AND(#REF!,"AAAAAF/6980=")</f>
        <v>0</v>
      </c>
      <c r="GY4" t="b">
        <f>AND(#REF!,"AAAAAF/6984=")</f>
        <v>0</v>
      </c>
      <c r="GZ4" s="52" t="e">
        <f>IF(#REF!,"AAAAAF/6988=",0)</f>
        <v>#REF!</v>
      </c>
      <c r="HA4" t="b">
        <f>AND(#REF!,"AAAAAF/699A=")</f>
        <v>0</v>
      </c>
      <c r="HB4" t="b">
        <f>AND(#REF!,"AAAAAF/699E=")</f>
        <v>0</v>
      </c>
      <c r="HC4" t="b">
        <f>AND(#REF!,"AAAAAF/699I=")</f>
        <v>0</v>
      </c>
      <c r="HD4" t="b">
        <f>AND(#REF!,"AAAAAF/699M=")</f>
        <v>0</v>
      </c>
      <c r="HE4" t="b">
        <f>AND(#REF!,"AAAAAF/699Q=")</f>
        <v>0</v>
      </c>
      <c r="HF4" t="b">
        <f>AND(#REF!,"AAAAAF/699U=")</f>
        <v>0</v>
      </c>
      <c r="HG4" t="b">
        <f>AND(#REF!,"AAAAAF/699Y=")</f>
        <v>0</v>
      </c>
      <c r="HH4" t="b">
        <f>AND(#REF!,"AAAAAF/699c=")</f>
        <v>0</v>
      </c>
      <c r="HI4" t="b">
        <f>AND(#REF!,"AAAAAF/699g=")</f>
        <v>0</v>
      </c>
      <c r="HJ4" t="b">
        <f>AND(#REF!,"AAAAAF/699k=")</f>
        <v>0</v>
      </c>
      <c r="HK4" t="b">
        <f>AND(#REF!,"AAAAAF/699o=")</f>
        <v>0</v>
      </c>
      <c r="HL4" t="b">
        <f>AND(#REF!,"AAAAAF/699s=")</f>
        <v>0</v>
      </c>
      <c r="HM4" t="b">
        <f>AND(#REF!,"AAAAAF/699w=")</f>
        <v>0</v>
      </c>
      <c r="HN4" t="b">
        <f>AND(#REF!,"AAAAAF/6990=")</f>
        <v>0</v>
      </c>
      <c r="HO4" s="52" t="e">
        <f>IF(#REF!,"AAAAAF/6994=",0)</f>
        <v>#REF!</v>
      </c>
      <c r="HP4" t="b">
        <f>AND(#REF!,"AAAAAF/6998=")</f>
        <v>0</v>
      </c>
      <c r="HQ4" t="b">
        <f>AND(#REF!,"AAAAAF/69+A=")</f>
        <v>0</v>
      </c>
      <c r="HR4" t="b">
        <f>AND(#REF!,"AAAAAF/69+E=")</f>
        <v>0</v>
      </c>
      <c r="HS4" t="b">
        <f>AND(#REF!,"AAAAAF/69+I=")</f>
        <v>0</v>
      </c>
      <c r="HT4" t="b">
        <f>AND(#REF!,"AAAAAF/69+M=")</f>
        <v>0</v>
      </c>
      <c r="HU4" t="b">
        <f>AND(#REF!,"AAAAAF/69+Q=")</f>
        <v>0</v>
      </c>
      <c r="HV4" t="b">
        <f>AND(#REF!,"AAAAAF/69+U=")</f>
        <v>0</v>
      </c>
      <c r="HW4" t="b">
        <f>AND(#REF!,"AAAAAF/69+Y=")</f>
        <v>0</v>
      </c>
      <c r="HX4" t="b">
        <f>AND(#REF!,"AAAAAF/69+c=")</f>
        <v>0</v>
      </c>
      <c r="HY4" t="b">
        <f>AND(#REF!,"AAAAAF/69+g=")</f>
        <v>0</v>
      </c>
      <c r="HZ4" t="b">
        <f>AND(#REF!,"AAAAAF/69+k=")</f>
        <v>0</v>
      </c>
      <c r="IA4" t="b">
        <f>AND(#REF!,"AAAAAF/69+o=")</f>
        <v>0</v>
      </c>
      <c r="IB4" t="b">
        <f>AND(#REF!,"AAAAAF/69+s=")</f>
        <v>0</v>
      </c>
      <c r="IC4" t="b">
        <f>AND(#REF!,"AAAAAF/69+w=")</f>
        <v>0</v>
      </c>
      <c r="ID4" s="52" t="e">
        <f>IF(#REF!,"AAAAAF/69+0=",0)</f>
        <v>#REF!</v>
      </c>
      <c r="IE4" t="b">
        <f>AND(#REF!,"AAAAAF/69+4=")</f>
        <v>0</v>
      </c>
      <c r="IF4" t="b">
        <f>AND(#REF!,"AAAAAF/69+8=")</f>
        <v>0</v>
      </c>
      <c r="IG4" t="b">
        <f>AND(#REF!,"AAAAAF/69/A=")</f>
        <v>0</v>
      </c>
      <c r="IH4" t="b">
        <f>AND(#REF!,"AAAAAF/69/E=")</f>
        <v>0</v>
      </c>
      <c r="II4" t="b">
        <f>AND(#REF!,"AAAAAF/69/I=")</f>
        <v>0</v>
      </c>
      <c r="IJ4" t="b">
        <f>AND(#REF!,"AAAAAF/69/M=")</f>
        <v>0</v>
      </c>
      <c r="IK4" t="b">
        <f>AND(#REF!,"AAAAAF/69/Q=")</f>
        <v>0</v>
      </c>
      <c r="IL4" t="b">
        <f>AND(#REF!,"AAAAAF/69/U=")</f>
        <v>0</v>
      </c>
      <c r="IM4" t="b">
        <f>AND(#REF!,"AAAAAF/69/Y=")</f>
        <v>0</v>
      </c>
      <c r="IN4" t="b">
        <f>AND(#REF!,"AAAAAF/69/c=")</f>
        <v>0</v>
      </c>
      <c r="IO4" t="b">
        <f>AND(#REF!,"AAAAAF/69/g=")</f>
        <v>0</v>
      </c>
      <c r="IP4" t="b">
        <f>AND(#REF!,"AAAAAF/69/k=")</f>
        <v>0</v>
      </c>
      <c r="IQ4" t="b">
        <f>AND(#REF!,"AAAAAF/69/o=")</f>
        <v>0</v>
      </c>
      <c r="IR4" t="b">
        <f>AND(#REF!,"AAAAAF/69/s=")</f>
        <v>0</v>
      </c>
      <c r="IS4" s="52" t="e">
        <f>IF(#REF!,"AAAAAF/69/w=",0)</f>
        <v>#REF!</v>
      </c>
      <c r="IT4" t="b">
        <f>AND(#REF!,"AAAAAF/69/0=")</f>
        <v>0</v>
      </c>
      <c r="IU4" t="b">
        <f>AND(#REF!,"AAAAAF/69/4=")</f>
        <v>0</v>
      </c>
      <c r="IV4" t="b">
        <f>AND(#REF!,"AAAAAF/69/8=")</f>
        <v>0</v>
      </c>
    </row>
    <row r="5" spans="1:256" ht="12.75">
      <c r="A5" t="b">
        <f>AND(#REF!,"AAAAAF+j1gA=")</f>
        <v>0</v>
      </c>
      <c r="B5" t="b">
        <f>AND(#REF!,"AAAAAF+j1gE=")</f>
        <v>0</v>
      </c>
      <c r="C5" t="b">
        <f>AND(#REF!,"AAAAAF+j1gI=")</f>
        <v>0</v>
      </c>
      <c r="D5" t="b">
        <f>AND(#REF!,"AAAAAF+j1gM=")</f>
        <v>0</v>
      </c>
      <c r="E5" t="b">
        <f>AND(#REF!,"AAAAAF+j1gQ=")</f>
        <v>0</v>
      </c>
      <c r="F5" t="b">
        <f>AND(#REF!,"AAAAAF+j1gU=")</f>
        <v>0</v>
      </c>
      <c r="G5" t="b">
        <f>AND(#REF!,"AAAAAF+j1gY=")</f>
        <v>0</v>
      </c>
      <c r="H5" t="b">
        <f>AND(#REF!,"AAAAAF+j1gc=")</f>
        <v>0</v>
      </c>
      <c r="I5" t="b">
        <f>AND(#REF!,"AAAAAF+j1gg=")</f>
        <v>0</v>
      </c>
      <c r="J5" t="b">
        <f>AND(#REF!,"AAAAAF+j1gk=")</f>
        <v>0</v>
      </c>
      <c r="K5" t="b">
        <f>AND(#REF!,"AAAAAF+j1go=")</f>
        <v>0</v>
      </c>
      <c r="L5" s="52" t="e">
        <f>IF(#REF!,"AAAAAF+j1gs=",0)</f>
        <v>#REF!</v>
      </c>
      <c r="M5" t="b">
        <f>AND(#REF!,"AAAAAF+j1gw=")</f>
        <v>0</v>
      </c>
      <c r="N5" t="b">
        <f>AND(#REF!,"AAAAAF+j1g0=")</f>
        <v>0</v>
      </c>
      <c r="O5" t="b">
        <f>AND(#REF!,"AAAAAF+j1g4=")</f>
        <v>0</v>
      </c>
      <c r="P5" t="b">
        <f>AND(#REF!,"AAAAAF+j1g8=")</f>
        <v>0</v>
      </c>
      <c r="Q5" t="b">
        <f>AND(#REF!,"AAAAAF+j1hA=")</f>
        <v>0</v>
      </c>
      <c r="R5" t="b">
        <f>AND(#REF!,"AAAAAF+j1hE=")</f>
        <v>0</v>
      </c>
      <c r="S5" t="b">
        <f>AND(#REF!,"AAAAAF+j1hI=")</f>
        <v>0</v>
      </c>
      <c r="T5" t="b">
        <f>AND(#REF!,"AAAAAF+j1hM=")</f>
        <v>0</v>
      </c>
      <c r="U5" t="b">
        <f>AND(#REF!,"AAAAAF+j1hQ=")</f>
        <v>0</v>
      </c>
      <c r="V5" t="b">
        <f>AND(#REF!,"AAAAAF+j1hU=")</f>
        <v>0</v>
      </c>
      <c r="W5" t="b">
        <f>AND(#REF!,"AAAAAF+j1hY=")</f>
        <v>0</v>
      </c>
      <c r="X5" t="b">
        <f>AND(#REF!,"AAAAAF+j1hc=")</f>
        <v>0</v>
      </c>
      <c r="Y5" t="b">
        <f>AND(#REF!,"AAAAAF+j1hg=")</f>
        <v>0</v>
      </c>
      <c r="Z5" t="b">
        <f>AND(#REF!,"AAAAAF+j1hk=")</f>
        <v>0</v>
      </c>
      <c r="AA5" s="52" t="e">
        <f>IF(#REF!,"AAAAAF+j1ho=",0)</f>
        <v>#REF!</v>
      </c>
      <c r="AB5" t="b">
        <f>AND(#REF!,"AAAAAF+j1hs=")</f>
        <v>0</v>
      </c>
      <c r="AC5" t="b">
        <f>AND(#REF!,"AAAAAF+j1hw=")</f>
        <v>0</v>
      </c>
      <c r="AD5" t="b">
        <f>AND(#REF!,"AAAAAF+j1h0=")</f>
        <v>0</v>
      </c>
      <c r="AE5" t="b">
        <f>AND(#REF!,"AAAAAF+j1h4=")</f>
        <v>0</v>
      </c>
      <c r="AF5" t="b">
        <f>AND(#REF!,"AAAAAF+j1h8=")</f>
        <v>0</v>
      </c>
      <c r="AG5" t="b">
        <f>AND(#REF!,"AAAAAF+j1iA=")</f>
        <v>0</v>
      </c>
      <c r="AH5" t="b">
        <f>AND(#REF!,"AAAAAF+j1iE=")</f>
        <v>0</v>
      </c>
      <c r="AI5" t="b">
        <f>AND(#REF!,"AAAAAF+j1iI=")</f>
        <v>0</v>
      </c>
      <c r="AJ5" t="b">
        <f>AND(#REF!,"AAAAAF+j1iM=")</f>
        <v>0</v>
      </c>
      <c r="AK5" t="b">
        <f>AND(#REF!,"AAAAAF+j1iQ=")</f>
        <v>0</v>
      </c>
      <c r="AL5" t="b">
        <f>AND(#REF!,"AAAAAF+j1iU=")</f>
        <v>0</v>
      </c>
      <c r="AM5" t="b">
        <f>AND(#REF!,"AAAAAF+j1iY=")</f>
        <v>0</v>
      </c>
      <c r="AN5" t="b">
        <f>AND(#REF!,"AAAAAF+j1ic=")</f>
        <v>0</v>
      </c>
      <c r="AO5" t="b">
        <f>AND(#REF!,"AAAAAF+j1ig=")</f>
        <v>0</v>
      </c>
      <c r="AP5" s="52" t="e">
        <f>IF(#REF!,"AAAAAF+j1ik=",0)</f>
        <v>#REF!</v>
      </c>
      <c r="AQ5" t="b">
        <f>AND(#REF!,"AAAAAF+j1io=")</f>
        <v>0</v>
      </c>
      <c r="AR5" t="b">
        <f>AND(#REF!,"AAAAAF+j1is=")</f>
        <v>0</v>
      </c>
      <c r="AS5" t="b">
        <f>AND(#REF!,"AAAAAF+j1iw=")</f>
        <v>0</v>
      </c>
      <c r="AT5" t="b">
        <f>AND(#REF!,"AAAAAF+j1i0=")</f>
        <v>0</v>
      </c>
      <c r="AU5" t="b">
        <f>AND(#REF!,"AAAAAF+j1i4=")</f>
        <v>0</v>
      </c>
      <c r="AV5" t="b">
        <f>AND(#REF!,"AAAAAF+j1i8=")</f>
        <v>0</v>
      </c>
      <c r="AW5" t="b">
        <f>AND(#REF!,"AAAAAF+j1jA=")</f>
        <v>0</v>
      </c>
      <c r="AX5" t="b">
        <f>AND(#REF!,"AAAAAF+j1jE=")</f>
        <v>0</v>
      </c>
      <c r="AY5" t="b">
        <f>AND(#REF!,"AAAAAF+j1jI=")</f>
        <v>0</v>
      </c>
      <c r="AZ5" t="b">
        <f>AND(#REF!,"AAAAAF+j1jM=")</f>
        <v>0</v>
      </c>
      <c r="BA5" t="b">
        <f>AND(#REF!,"AAAAAF+j1jQ=")</f>
        <v>0</v>
      </c>
      <c r="BB5" t="b">
        <f>AND(#REF!,"AAAAAF+j1jU=")</f>
        <v>0</v>
      </c>
      <c r="BC5" t="b">
        <f>AND(#REF!,"AAAAAF+j1jY=")</f>
        <v>0</v>
      </c>
      <c r="BD5" t="b">
        <f>AND(#REF!,"AAAAAF+j1jc=")</f>
        <v>0</v>
      </c>
      <c r="BE5" s="52" t="e">
        <f>IF(#REF!,"AAAAAF+j1jg=",0)</f>
        <v>#REF!</v>
      </c>
      <c r="BF5" t="b">
        <f>AND(#REF!,"AAAAAF+j1jk=")</f>
        <v>0</v>
      </c>
      <c r="BG5" t="b">
        <f>AND(#REF!,"AAAAAF+j1jo=")</f>
        <v>0</v>
      </c>
      <c r="BH5" t="b">
        <f>AND(#REF!,"AAAAAF+j1js=")</f>
        <v>0</v>
      </c>
      <c r="BI5" t="b">
        <f>AND(#REF!,"AAAAAF+j1jw=")</f>
        <v>0</v>
      </c>
      <c r="BJ5" t="b">
        <f>AND(#REF!,"AAAAAF+j1j0=")</f>
        <v>0</v>
      </c>
      <c r="BK5" t="b">
        <f>AND(#REF!,"AAAAAF+j1j4=")</f>
        <v>0</v>
      </c>
      <c r="BL5" t="b">
        <f>AND(#REF!,"AAAAAF+j1j8=")</f>
        <v>0</v>
      </c>
      <c r="BM5" t="b">
        <f>AND(#REF!,"AAAAAF+j1kA=")</f>
        <v>0</v>
      </c>
      <c r="BN5" t="b">
        <f>AND(#REF!,"AAAAAF+j1kE=")</f>
        <v>0</v>
      </c>
      <c r="BO5" t="b">
        <f>AND(#REF!,"AAAAAF+j1kI=")</f>
        <v>0</v>
      </c>
      <c r="BP5" t="b">
        <f>AND(#REF!,"AAAAAF+j1kM=")</f>
        <v>0</v>
      </c>
      <c r="BQ5" t="b">
        <f>AND(#REF!,"AAAAAF+j1kQ=")</f>
        <v>0</v>
      </c>
      <c r="BR5" t="b">
        <f>AND(#REF!,"AAAAAF+j1kU=")</f>
        <v>0</v>
      </c>
      <c r="BS5" t="b">
        <f>AND(#REF!,"AAAAAF+j1kY=")</f>
        <v>0</v>
      </c>
      <c r="BT5" s="52" t="e">
        <f>IF(#REF!,"AAAAAF+j1kc=",0)</f>
        <v>#REF!</v>
      </c>
      <c r="BU5" t="b">
        <f>AND(#REF!,"AAAAAF+j1kg=")</f>
        <v>0</v>
      </c>
      <c r="BV5" t="b">
        <f>AND(#REF!,"AAAAAF+j1kk=")</f>
        <v>0</v>
      </c>
      <c r="BW5" t="b">
        <f>AND(#REF!,"AAAAAF+j1ko=")</f>
        <v>0</v>
      </c>
      <c r="BX5" t="b">
        <f>AND(#REF!,"AAAAAF+j1ks=")</f>
        <v>0</v>
      </c>
      <c r="BY5" t="b">
        <f>AND(#REF!,"AAAAAF+j1kw=")</f>
        <v>0</v>
      </c>
      <c r="BZ5" t="b">
        <f>AND(#REF!,"AAAAAF+j1k0=")</f>
        <v>0</v>
      </c>
      <c r="CA5" t="b">
        <f>AND(#REF!,"AAAAAF+j1k4=")</f>
        <v>0</v>
      </c>
      <c r="CB5" t="b">
        <f>AND(#REF!,"AAAAAF+j1k8=")</f>
        <v>0</v>
      </c>
      <c r="CC5" t="b">
        <f>AND(#REF!,"AAAAAF+j1lA=")</f>
        <v>0</v>
      </c>
      <c r="CD5" t="b">
        <f>AND(#REF!,"AAAAAF+j1lE=")</f>
        <v>0</v>
      </c>
      <c r="CE5" t="b">
        <f>AND(#REF!,"AAAAAF+j1lI=")</f>
        <v>0</v>
      </c>
      <c r="CF5" t="b">
        <f>AND(#REF!,"AAAAAF+j1lM=")</f>
        <v>0</v>
      </c>
      <c r="CG5" t="b">
        <f>AND(#REF!,"AAAAAF+j1lQ=")</f>
        <v>0</v>
      </c>
      <c r="CH5" t="b">
        <f>AND(#REF!,"AAAAAF+j1lU=")</f>
        <v>0</v>
      </c>
      <c r="CI5" s="52" t="e">
        <f>IF(#REF!,"AAAAAF+j1lY=",0)</f>
        <v>#REF!</v>
      </c>
      <c r="CJ5" t="b">
        <f>AND(#REF!,"AAAAAF+j1lc=")</f>
        <v>0</v>
      </c>
      <c r="CK5" t="b">
        <f>AND(#REF!,"AAAAAF+j1lg=")</f>
        <v>0</v>
      </c>
      <c r="CL5" t="b">
        <f>AND(#REF!,"AAAAAF+j1lk=")</f>
        <v>0</v>
      </c>
      <c r="CM5" t="b">
        <f>AND(#REF!,"AAAAAF+j1lo=")</f>
        <v>0</v>
      </c>
      <c r="CN5" t="b">
        <f>AND(#REF!,"AAAAAF+j1ls=")</f>
        <v>0</v>
      </c>
      <c r="CO5" t="b">
        <f>AND(#REF!,"AAAAAF+j1lw=")</f>
        <v>0</v>
      </c>
      <c r="CP5" t="b">
        <f>AND(#REF!,"AAAAAF+j1l0=")</f>
        <v>0</v>
      </c>
      <c r="CQ5" t="b">
        <f>AND(#REF!,"AAAAAF+j1l4=")</f>
        <v>0</v>
      </c>
      <c r="CR5" t="b">
        <f>AND(#REF!,"AAAAAF+j1l8=")</f>
        <v>0</v>
      </c>
      <c r="CS5" t="b">
        <f>AND(#REF!,"AAAAAF+j1mA=")</f>
        <v>0</v>
      </c>
      <c r="CT5" t="b">
        <f>AND(#REF!,"AAAAAF+j1mE=")</f>
        <v>0</v>
      </c>
      <c r="CU5" t="b">
        <f>AND(#REF!,"AAAAAF+j1mI=")</f>
        <v>0</v>
      </c>
      <c r="CV5" t="b">
        <f>AND(#REF!,"AAAAAF+j1mM=")</f>
        <v>0</v>
      </c>
      <c r="CW5" t="b">
        <f>AND(#REF!,"AAAAAF+j1mQ=")</f>
        <v>0</v>
      </c>
      <c r="CX5" s="52" t="e">
        <f>IF(#REF!,"AAAAAF+j1mU=",0)</f>
        <v>#REF!</v>
      </c>
      <c r="CY5" t="b">
        <f>AND(#REF!,"AAAAAF+j1mY=")</f>
        <v>0</v>
      </c>
      <c r="CZ5" t="b">
        <f>AND(#REF!,"AAAAAF+j1mc=")</f>
        <v>0</v>
      </c>
      <c r="DA5" t="b">
        <f>AND(#REF!,"AAAAAF+j1mg=")</f>
        <v>0</v>
      </c>
      <c r="DB5" t="b">
        <f>AND(#REF!,"AAAAAF+j1mk=")</f>
        <v>0</v>
      </c>
      <c r="DC5" t="b">
        <f>AND(#REF!,"AAAAAF+j1mo=")</f>
        <v>0</v>
      </c>
      <c r="DD5" t="b">
        <f>AND(#REF!,"AAAAAF+j1ms=")</f>
        <v>0</v>
      </c>
      <c r="DE5" t="b">
        <f>AND(#REF!,"AAAAAF+j1mw=")</f>
        <v>0</v>
      </c>
      <c r="DF5" t="b">
        <f>AND(#REF!,"AAAAAF+j1m0=")</f>
        <v>0</v>
      </c>
      <c r="DG5" t="b">
        <f>AND(#REF!,"AAAAAF+j1m4=")</f>
        <v>0</v>
      </c>
      <c r="DH5" t="b">
        <f>AND(#REF!,"AAAAAF+j1m8=")</f>
        <v>0</v>
      </c>
      <c r="DI5" t="b">
        <f>AND(#REF!,"AAAAAF+j1nA=")</f>
        <v>0</v>
      </c>
      <c r="DJ5" t="b">
        <f>AND(#REF!,"AAAAAF+j1nE=")</f>
        <v>0</v>
      </c>
      <c r="DK5" t="b">
        <f>AND(#REF!,"AAAAAF+j1nI=")</f>
        <v>0</v>
      </c>
      <c r="DL5" t="b">
        <f>AND(#REF!,"AAAAAF+j1nM=")</f>
        <v>0</v>
      </c>
      <c r="DM5" s="52" t="e">
        <f>IF(#REF!,"AAAAAF+j1nQ=",0)</f>
        <v>#REF!</v>
      </c>
      <c r="DN5" t="b">
        <f>AND(#REF!,"AAAAAF+j1nU=")</f>
        <v>0</v>
      </c>
      <c r="DO5" t="b">
        <f>AND(#REF!,"AAAAAF+j1nY=")</f>
        <v>0</v>
      </c>
      <c r="DP5" t="b">
        <f>AND(#REF!,"AAAAAF+j1nc=")</f>
        <v>0</v>
      </c>
      <c r="DQ5" t="b">
        <f>AND(#REF!,"AAAAAF+j1ng=")</f>
        <v>0</v>
      </c>
      <c r="DR5" t="b">
        <f>AND(#REF!,"AAAAAF+j1nk=")</f>
        <v>0</v>
      </c>
      <c r="DS5" t="b">
        <f>AND(#REF!,"AAAAAF+j1no=")</f>
        <v>0</v>
      </c>
      <c r="DT5" t="b">
        <f>AND(#REF!,"AAAAAF+j1ns=")</f>
        <v>0</v>
      </c>
      <c r="DU5" t="b">
        <f>AND(#REF!,"AAAAAF+j1nw=")</f>
        <v>0</v>
      </c>
      <c r="DV5" t="b">
        <f>AND(#REF!,"AAAAAF+j1n0=")</f>
        <v>0</v>
      </c>
      <c r="DW5" t="b">
        <f>AND(#REF!,"AAAAAF+j1n4=")</f>
        <v>0</v>
      </c>
      <c r="DX5" t="b">
        <f>AND(#REF!,"AAAAAF+j1n8=")</f>
        <v>0</v>
      </c>
      <c r="DY5" t="b">
        <f>AND(#REF!,"AAAAAF+j1oA=")</f>
        <v>0</v>
      </c>
      <c r="DZ5" t="b">
        <f>AND(#REF!,"AAAAAF+j1oE=")</f>
        <v>0</v>
      </c>
      <c r="EA5" t="b">
        <f>AND(#REF!,"AAAAAF+j1oI=")</f>
        <v>0</v>
      </c>
      <c r="EB5" s="52" t="e">
        <f>IF(#REF!,"AAAAAF+j1oM=",0)</f>
        <v>#REF!</v>
      </c>
      <c r="EC5" t="b">
        <f>AND(#REF!,"AAAAAF+j1oQ=")</f>
        <v>0</v>
      </c>
      <c r="ED5" t="b">
        <f>AND(#REF!,"AAAAAF+j1oU=")</f>
        <v>0</v>
      </c>
      <c r="EE5" t="b">
        <f>AND(#REF!,"AAAAAF+j1oY=")</f>
        <v>0</v>
      </c>
      <c r="EF5" t="b">
        <f>AND(#REF!,"AAAAAF+j1oc=")</f>
        <v>0</v>
      </c>
      <c r="EG5" t="b">
        <f>AND(#REF!,"AAAAAF+j1og=")</f>
        <v>0</v>
      </c>
      <c r="EH5" t="b">
        <f>AND(#REF!,"AAAAAF+j1ok=")</f>
        <v>0</v>
      </c>
      <c r="EI5" t="b">
        <f>AND(#REF!,"AAAAAF+j1oo=")</f>
        <v>0</v>
      </c>
      <c r="EJ5" t="b">
        <f>AND(#REF!,"AAAAAF+j1os=")</f>
        <v>0</v>
      </c>
      <c r="EK5" t="b">
        <f>AND(#REF!,"AAAAAF+j1ow=")</f>
        <v>0</v>
      </c>
      <c r="EL5" t="b">
        <f>AND(#REF!,"AAAAAF+j1o0=")</f>
        <v>0</v>
      </c>
      <c r="EM5" t="b">
        <f>AND(#REF!,"AAAAAF+j1o4=")</f>
        <v>0</v>
      </c>
      <c r="EN5" t="b">
        <f>AND(#REF!,"AAAAAF+j1o8=")</f>
        <v>0</v>
      </c>
      <c r="EO5" t="b">
        <f>AND(#REF!,"AAAAAF+j1pA=")</f>
        <v>0</v>
      </c>
      <c r="EP5" t="b">
        <f>AND(#REF!,"AAAAAF+j1pE=")</f>
        <v>0</v>
      </c>
      <c r="EQ5" s="52" t="e">
        <f>IF(#REF!,"AAAAAF+j1pI=",0)</f>
        <v>#REF!</v>
      </c>
      <c r="ER5" t="b">
        <f>AND(#REF!,"AAAAAF+j1pM=")</f>
        <v>0</v>
      </c>
      <c r="ES5" t="b">
        <f>AND(#REF!,"AAAAAF+j1pQ=")</f>
        <v>0</v>
      </c>
      <c r="ET5" t="b">
        <f>AND(#REF!,"AAAAAF+j1pU=")</f>
        <v>0</v>
      </c>
      <c r="EU5" t="b">
        <f>AND(#REF!,"AAAAAF+j1pY=")</f>
        <v>0</v>
      </c>
      <c r="EV5" t="b">
        <f>AND(#REF!,"AAAAAF+j1pc=")</f>
        <v>0</v>
      </c>
      <c r="EW5" t="b">
        <f>AND(#REF!,"AAAAAF+j1pg=")</f>
        <v>0</v>
      </c>
      <c r="EX5" t="b">
        <f>AND(#REF!,"AAAAAF+j1pk=")</f>
        <v>0</v>
      </c>
      <c r="EY5" t="b">
        <f>AND(#REF!,"AAAAAF+j1po=")</f>
        <v>0</v>
      </c>
      <c r="EZ5" t="b">
        <f>AND(#REF!,"AAAAAF+j1ps=")</f>
        <v>0</v>
      </c>
      <c r="FA5" t="b">
        <f>AND(#REF!,"AAAAAF+j1pw=")</f>
        <v>0</v>
      </c>
      <c r="FB5" t="b">
        <f>AND(#REF!,"AAAAAF+j1p0=")</f>
        <v>0</v>
      </c>
      <c r="FC5" t="b">
        <f>AND(#REF!,"AAAAAF+j1p4=")</f>
        <v>0</v>
      </c>
      <c r="FD5" t="b">
        <f>AND(#REF!,"AAAAAF+j1p8=")</f>
        <v>0</v>
      </c>
      <c r="FE5" t="b">
        <f>AND(#REF!,"AAAAAF+j1qA=")</f>
        <v>0</v>
      </c>
      <c r="FF5" s="52" t="e">
        <f>IF(#REF!,"AAAAAF+j1qE=",0)</f>
        <v>#REF!</v>
      </c>
      <c r="FG5" t="b">
        <f>AND(#REF!,"AAAAAF+j1qI=")</f>
        <v>0</v>
      </c>
      <c r="FH5" t="b">
        <f>AND(#REF!,"AAAAAF+j1qM=")</f>
        <v>0</v>
      </c>
      <c r="FI5" t="b">
        <f>AND(#REF!,"AAAAAF+j1qQ=")</f>
        <v>0</v>
      </c>
      <c r="FJ5" t="b">
        <f>AND(#REF!,"AAAAAF+j1qU=")</f>
        <v>0</v>
      </c>
      <c r="FK5" t="b">
        <f>AND(#REF!,"AAAAAF+j1qY=")</f>
        <v>0</v>
      </c>
      <c r="FL5" t="b">
        <f>AND(#REF!,"AAAAAF+j1qc=")</f>
        <v>0</v>
      </c>
      <c r="FM5" t="b">
        <f>AND(#REF!,"AAAAAF+j1qg=")</f>
        <v>0</v>
      </c>
      <c r="FN5" t="b">
        <f>AND(#REF!,"AAAAAF+j1qk=")</f>
        <v>0</v>
      </c>
      <c r="FO5" t="b">
        <f>AND(#REF!,"AAAAAF+j1qo=")</f>
        <v>0</v>
      </c>
      <c r="FP5" t="b">
        <f>AND(#REF!,"AAAAAF+j1qs=")</f>
        <v>0</v>
      </c>
      <c r="FQ5" t="b">
        <f>AND(#REF!,"AAAAAF+j1qw=")</f>
        <v>0</v>
      </c>
      <c r="FR5" t="b">
        <f>AND(#REF!,"AAAAAF+j1q0=")</f>
        <v>0</v>
      </c>
      <c r="FS5" t="b">
        <f>AND(#REF!,"AAAAAF+j1q4=")</f>
        <v>0</v>
      </c>
      <c r="FT5" t="b">
        <f>AND(#REF!,"AAAAAF+j1q8=")</f>
        <v>0</v>
      </c>
      <c r="FU5" s="52" t="e">
        <f>IF(#REF!,"AAAAAF+j1rA=",0)</f>
        <v>#REF!</v>
      </c>
      <c r="FV5" t="b">
        <f>AND(#REF!,"AAAAAF+j1rE=")</f>
        <v>0</v>
      </c>
      <c r="FW5" t="b">
        <f>AND(#REF!,"AAAAAF+j1rI=")</f>
        <v>0</v>
      </c>
      <c r="FX5" t="b">
        <f>AND(#REF!,"AAAAAF+j1rM=")</f>
        <v>0</v>
      </c>
      <c r="FY5" t="b">
        <f>AND(#REF!,"AAAAAF+j1rQ=")</f>
        <v>0</v>
      </c>
      <c r="FZ5" t="b">
        <f>AND(#REF!,"AAAAAF+j1rU=")</f>
        <v>0</v>
      </c>
      <c r="GA5" t="b">
        <f>AND(#REF!,"AAAAAF+j1rY=")</f>
        <v>0</v>
      </c>
      <c r="GB5" t="b">
        <f>AND(#REF!,"AAAAAF+j1rc=")</f>
        <v>0</v>
      </c>
      <c r="GC5" t="b">
        <f>AND(#REF!,"AAAAAF+j1rg=")</f>
        <v>0</v>
      </c>
      <c r="GD5" t="b">
        <f>AND(#REF!,"AAAAAF+j1rk=")</f>
        <v>0</v>
      </c>
      <c r="GE5" t="b">
        <f>AND(#REF!,"AAAAAF+j1ro=")</f>
        <v>0</v>
      </c>
      <c r="GF5" t="b">
        <f>AND(#REF!,"AAAAAF+j1rs=")</f>
        <v>0</v>
      </c>
      <c r="GG5" t="b">
        <f>AND(#REF!,"AAAAAF+j1rw=")</f>
        <v>0</v>
      </c>
      <c r="GH5" t="b">
        <f>AND(#REF!,"AAAAAF+j1r0=")</f>
        <v>0</v>
      </c>
      <c r="GI5" t="b">
        <f>AND(#REF!,"AAAAAF+j1r4=")</f>
        <v>0</v>
      </c>
      <c r="GJ5" s="52" t="e">
        <f>IF(#REF!,"AAAAAF+j1r8=",0)</f>
        <v>#REF!</v>
      </c>
      <c r="GK5" t="b">
        <f>AND(#REF!,"AAAAAF+j1sA=")</f>
        <v>0</v>
      </c>
      <c r="GL5" t="b">
        <f>AND(#REF!,"AAAAAF+j1sE=")</f>
        <v>0</v>
      </c>
      <c r="GM5" t="b">
        <f>AND(#REF!,"AAAAAF+j1sI=")</f>
        <v>0</v>
      </c>
      <c r="GN5" t="b">
        <f>AND(#REF!,"AAAAAF+j1sM=")</f>
        <v>0</v>
      </c>
      <c r="GO5" t="b">
        <f>AND(#REF!,"AAAAAF+j1sQ=")</f>
        <v>0</v>
      </c>
      <c r="GP5" t="b">
        <f>AND(#REF!,"AAAAAF+j1sU=")</f>
        <v>0</v>
      </c>
      <c r="GQ5" t="b">
        <f>AND(#REF!,"AAAAAF+j1sY=")</f>
        <v>0</v>
      </c>
      <c r="GR5" t="b">
        <f>AND(#REF!,"AAAAAF+j1sc=")</f>
        <v>0</v>
      </c>
      <c r="GS5" t="b">
        <f>AND(#REF!,"AAAAAF+j1sg=")</f>
        <v>0</v>
      </c>
      <c r="GT5" t="b">
        <f>AND(#REF!,"AAAAAF+j1sk=")</f>
        <v>0</v>
      </c>
      <c r="GU5" t="b">
        <f>AND(#REF!,"AAAAAF+j1so=")</f>
        <v>0</v>
      </c>
      <c r="GV5" t="b">
        <f>AND(#REF!,"AAAAAF+j1ss=")</f>
        <v>0</v>
      </c>
      <c r="GW5" t="b">
        <f>AND(#REF!,"AAAAAF+j1sw=")</f>
        <v>0</v>
      </c>
      <c r="GX5" t="b">
        <f>AND(#REF!,"AAAAAF+j1s0=")</f>
        <v>0</v>
      </c>
      <c r="GY5" s="52" t="e">
        <f>IF(#REF!,"AAAAAF+j1s4=",0)</f>
        <v>#REF!</v>
      </c>
      <c r="GZ5" t="b">
        <f>AND(#REF!,"AAAAAF+j1s8=")</f>
        <v>0</v>
      </c>
      <c r="HA5" t="b">
        <f>AND(#REF!,"AAAAAF+j1tA=")</f>
        <v>0</v>
      </c>
      <c r="HB5" t="b">
        <f>AND(#REF!,"AAAAAF+j1tE=")</f>
        <v>0</v>
      </c>
      <c r="HC5" t="b">
        <f>AND(#REF!,"AAAAAF+j1tI=")</f>
        <v>0</v>
      </c>
      <c r="HD5" t="b">
        <f>AND(#REF!,"AAAAAF+j1tM=")</f>
        <v>0</v>
      </c>
      <c r="HE5" t="b">
        <f>AND(#REF!,"AAAAAF+j1tQ=")</f>
        <v>0</v>
      </c>
      <c r="HF5" t="b">
        <f>AND(#REF!,"AAAAAF+j1tU=")</f>
        <v>0</v>
      </c>
      <c r="HG5" t="b">
        <f>AND(#REF!,"AAAAAF+j1tY=")</f>
        <v>0</v>
      </c>
      <c r="HH5" t="b">
        <f>AND(#REF!,"AAAAAF+j1tc=")</f>
        <v>0</v>
      </c>
      <c r="HI5" t="b">
        <f>AND(#REF!,"AAAAAF+j1tg=")</f>
        <v>0</v>
      </c>
      <c r="HJ5" t="b">
        <f>AND(#REF!,"AAAAAF+j1tk=")</f>
        <v>0</v>
      </c>
      <c r="HK5" t="b">
        <f>AND(#REF!,"AAAAAF+j1to=")</f>
        <v>0</v>
      </c>
      <c r="HL5" t="b">
        <f>AND(#REF!,"AAAAAF+j1ts=")</f>
        <v>0</v>
      </c>
      <c r="HM5" t="b">
        <f>AND(#REF!,"AAAAAF+j1tw=")</f>
        <v>0</v>
      </c>
      <c r="HN5" s="52" t="e">
        <f>IF(#REF!,"AAAAAF+j1t0=",0)</f>
        <v>#REF!</v>
      </c>
      <c r="HO5" t="b">
        <f>AND(#REF!,"AAAAAF+j1t4=")</f>
        <v>0</v>
      </c>
      <c r="HP5" t="b">
        <f>AND(#REF!,"AAAAAF+j1t8=")</f>
        <v>0</v>
      </c>
      <c r="HQ5" t="b">
        <f>AND(#REF!,"AAAAAF+j1uA=")</f>
        <v>0</v>
      </c>
      <c r="HR5" t="b">
        <f>AND(#REF!,"AAAAAF+j1uE=")</f>
        <v>0</v>
      </c>
      <c r="HS5" t="b">
        <f>AND(#REF!,"AAAAAF+j1uI=")</f>
        <v>0</v>
      </c>
      <c r="HT5" t="b">
        <f>AND(#REF!,"AAAAAF+j1uM=")</f>
        <v>0</v>
      </c>
      <c r="HU5" t="b">
        <f>AND(#REF!,"AAAAAF+j1uQ=")</f>
        <v>0</v>
      </c>
      <c r="HV5" t="b">
        <f>AND(#REF!,"AAAAAF+j1uU=")</f>
        <v>0</v>
      </c>
      <c r="HW5" t="b">
        <f>AND(#REF!,"AAAAAF+j1uY=")</f>
        <v>0</v>
      </c>
      <c r="HX5" t="b">
        <f>AND(#REF!,"AAAAAF+j1uc=")</f>
        <v>0</v>
      </c>
      <c r="HY5" t="b">
        <f>AND(#REF!,"AAAAAF+j1ug=")</f>
        <v>0</v>
      </c>
      <c r="HZ5" t="b">
        <f>AND(#REF!,"AAAAAF+j1uk=")</f>
        <v>0</v>
      </c>
      <c r="IA5" t="b">
        <f>AND(#REF!,"AAAAAF+j1uo=")</f>
        <v>0</v>
      </c>
      <c r="IB5" t="b">
        <f>AND(#REF!,"AAAAAF+j1us=")</f>
        <v>0</v>
      </c>
      <c r="IC5" s="52" t="e">
        <f>IF(#REF!,"AAAAAF+j1uw=",0)</f>
        <v>#REF!</v>
      </c>
      <c r="ID5" t="b">
        <f>AND(#REF!,"AAAAAF+j1u0=")</f>
        <v>0</v>
      </c>
      <c r="IE5" t="b">
        <f>AND(#REF!,"AAAAAF+j1u4=")</f>
        <v>0</v>
      </c>
      <c r="IF5" t="b">
        <f>AND(#REF!,"AAAAAF+j1u8=")</f>
        <v>0</v>
      </c>
      <c r="IG5" t="b">
        <f>AND(#REF!,"AAAAAF+j1vA=")</f>
        <v>0</v>
      </c>
      <c r="IH5" t="b">
        <f>AND(#REF!,"AAAAAF+j1vE=")</f>
        <v>0</v>
      </c>
      <c r="II5" t="b">
        <f>AND(#REF!,"AAAAAF+j1vI=")</f>
        <v>0</v>
      </c>
      <c r="IJ5" t="b">
        <f>AND(#REF!,"AAAAAF+j1vM=")</f>
        <v>0</v>
      </c>
      <c r="IK5" t="b">
        <f>AND(#REF!,"AAAAAF+j1vQ=")</f>
        <v>0</v>
      </c>
      <c r="IL5" t="b">
        <f>AND(#REF!,"AAAAAF+j1vU=")</f>
        <v>0</v>
      </c>
      <c r="IM5" t="b">
        <f>AND(#REF!,"AAAAAF+j1vY=")</f>
        <v>0</v>
      </c>
      <c r="IN5" t="b">
        <f>AND(#REF!,"AAAAAF+j1vc=")</f>
        <v>0</v>
      </c>
      <c r="IO5" t="b">
        <f>AND(#REF!,"AAAAAF+j1vg=")</f>
        <v>0</v>
      </c>
      <c r="IP5" t="b">
        <f>AND(#REF!,"AAAAAF+j1vk=")</f>
        <v>0</v>
      </c>
      <c r="IQ5" t="b">
        <f>AND(#REF!,"AAAAAF+j1vo=")</f>
        <v>0</v>
      </c>
      <c r="IR5" s="52" t="e">
        <f>IF(#REF!,"AAAAAF+j1vs=",0)</f>
        <v>#REF!</v>
      </c>
      <c r="IS5" t="b">
        <f>AND(#REF!,"AAAAAF+j1vw=")</f>
        <v>0</v>
      </c>
      <c r="IT5" t="b">
        <f>AND(#REF!,"AAAAAF+j1v0=")</f>
        <v>0</v>
      </c>
      <c r="IU5" t="b">
        <f>AND(#REF!,"AAAAAF+j1v4=")</f>
        <v>0</v>
      </c>
      <c r="IV5" t="b">
        <f>AND(#REF!,"AAAAAF+j1v8=")</f>
        <v>0</v>
      </c>
    </row>
    <row r="6" spans="1:256" ht="12.75">
      <c r="A6" t="b">
        <f>AND(#REF!,"AAAAAH9X3AA=")</f>
        <v>0</v>
      </c>
      <c r="B6" t="b">
        <f>AND(#REF!,"AAAAAH9X3AE=")</f>
        <v>0</v>
      </c>
      <c r="C6" t="b">
        <f>AND(#REF!,"AAAAAH9X3AI=")</f>
        <v>0</v>
      </c>
      <c r="D6" t="b">
        <f>AND(#REF!,"AAAAAH9X3AM=")</f>
        <v>0</v>
      </c>
      <c r="E6" t="b">
        <f>AND(#REF!,"AAAAAH9X3AQ=")</f>
        <v>0</v>
      </c>
      <c r="F6" t="b">
        <f>AND(#REF!,"AAAAAH9X3AU=")</f>
        <v>0</v>
      </c>
      <c r="G6" t="b">
        <f>AND(#REF!,"AAAAAH9X3AY=")</f>
        <v>0</v>
      </c>
      <c r="H6" t="b">
        <f>AND(#REF!,"AAAAAH9X3Ac=")</f>
        <v>0</v>
      </c>
      <c r="I6" t="b">
        <f>AND(#REF!,"AAAAAH9X3Ag=")</f>
        <v>0</v>
      </c>
      <c r="J6" t="b">
        <f>AND(#REF!,"AAAAAH9X3Ak=")</f>
        <v>0</v>
      </c>
      <c r="K6" s="52" t="e">
        <f>IF(#REF!,"AAAAAH9X3Ao=",0)</f>
        <v>#REF!</v>
      </c>
      <c r="L6" t="b">
        <f>AND(#REF!,"AAAAAH9X3As=")</f>
        <v>0</v>
      </c>
      <c r="M6" t="b">
        <f>AND(#REF!,"AAAAAH9X3Aw=")</f>
        <v>0</v>
      </c>
      <c r="N6" t="b">
        <f>AND(#REF!,"AAAAAH9X3A0=")</f>
        <v>0</v>
      </c>
      <c r="O6" t="b">
        <f>AND(#REF!,"AAAAAH9X3A4=")</f>
        <v>0</v>
      </c>
      <c r="P6" t="b">
        <f>AND(#REF!,"AAAAAH9X3A8=")</f>
        <v>0</v>
      </c>
      <c r="Q6" t="b">
        <f>AND(#REF!,"AAAAAH9X3BA=")</f>
        <v>0</v>
      </c>
      <c r="R6" t="b">
        <f>AND(#REF!,"AAAAAH9X3BE=")</f>
        <v>0</v>
      </c>
      <c r="S6" t="b">
        <f>AND(#REF!,"AAAAAH9X3BI=")</f>
        <v>0</v>
      </c>
      <c r="T6" t="b">
        <f>AND(#REF!,"AAAAAH9X3BM=")</f>
        <v>0</v>
      </c>
      <c r="U6" t="b">
        <f>AND(#REF!,"AAAAAH9X3BQ=")</f>
        <v>0</v>
      </c>
      <c r="V6" t="b">
        <f>AND(#REF!,"AAAAAH9X3BU=")</f>
        <v>0</v>
      </c>
      <c r="W6" t="b">
        <f>AND(#REF!,"AAAAAH9X3BY=")</f>
        <v>0</v>
      </c>
      <c r="X6" t="b">
        <f>AND(#REF!,"AAAAAH9X3Bc=")</f>
        <v>0</v>
      </c>
      <c r="Y6" t="b">
        <f>AND(#REF!,"AAAAAH9X3Bg=")</f>
        <v>0</v>
      </c>
      <c r="Z6" s="52" t="e">
        <f>IF(#REF!,"AAAAAH9X3Bk=",0)</f>
        <v>#REF!</v>
      </c>
      <c r="AA6" t="b">
        <f>AND(#REF!,"AAAAAH9X3Bo=")</f>
        <v>0</v>
      </c>
      <c r="AB6" t="b">
        <f>AND(#REF!,"AAAAAH9X3Bs=")</f>
        <v>0</v>
      </c>
      <c r="AC6" t="b">
        <f>AND(#REF!,"AAAAAH9X3Bw=")</f>
        <v>0</v>
      </c>
      <c r="AD6" t="b">
        <f>AND(#REF!,"AAAAAH9X3B0=")</f>
        <v>0</v>
      </c>
      <c r="AE6" t="b">
        <f>AND(#REF!,"AAAAAH9X3B4=")</f>
        <v>0</v>
      </c>
      <c r="AF6" t="b">
        <f>AND(#REF!,"AAAAAH9X3B8=")</f>
        <v>0</v>
      </c>
      <c r="AG6" t="b">
        <f>AND(#REF!,"AAAAAH9X3CA=")</f>
        <v>0</v>
      </c>
      <c r="AH6" t="b">
        <f>AND(#REF!,"AAAAAH9X3CE=")</f>
        <v>0</v>
      </c>
      <c r="AI6" t="b">
        <f>AND(#REF!,"AAAAAH9X3CI=")</f>
        <v>0</v>
      </c>
      <c r="AJ6" t="b">
        <f>AND(#REF!,"AAAAAH9X3CM=")</f>
        <v>0</v>
      </c>
      <c r="AK6" t="b">
        <f>AND(#REF!,"AAAAAH9X3CQ=")</f>
        <v>0</v>
      </c>
      <c r="AL6" t="b">
        <f>AND(#REF!,"AAAAAH9X3CU=")</f>
        <v>0</v>
      </c>
      <c r="AM6" t="b">
        <f>AND(#REF!,"AAAAAH9X3CY=")</f>
        <v>0</v>
      </c>
      <c r="AN6" t="b">
        <f>AND(#REF!,"AAAAAH9X3Cc=")</f>
        <v>0</v>
      </c>
      <c r="AO6" s="52" t="e">
        <f>IF(#REF!,"AAAAAH9X3Cg=",0)</f>
        <v>#REF!</v>
      </c>
      <c r="AP6" t="b">
        <f>AND(#REF!,"AAAAAH9X3Ck=")</f>
        <v>0</v>
      </c>
      <c r="AQ6" t="b">
        <f>AND(#REF!,"AAAAAH9X3Co=")</f>
        <v>0</v>
      </c>
      <c r="AR6" t="b">
        <f>AND(#REF!,"AAAAAH9X3Cs=")</f>
        <v>0</v>
      </c>
      <c r="AS6" t="b">
        <f>AND(#REF!,"AAAAAH9X3Cw=")</f>
        <v>0</v>
      </c>
      <c r="AT6" t="b">
        <f>AND(#REF!,"AAAAAH9X3C0=")</f>
        <v>0</v>
      </c>
      <c r="AU6" t="b">
        <f>AND(#REF!,"AAAAAH9X3C4=")</f>
        <v>0</v>
      </c>
      <c r="AV6" t="b">
        <f>AND(#REF!,"AAAAAH9X3C8=")</f>
        <v>0</v>
      </c>
      <c r="AW6" t="b">
        <f>AND(#REF!,"AAAAAH9X3DA=")</f>
        <v>0</v>
      </c>
      <c r="AX6" t="b">
        <f>AND(#REF!,"AAAAAH9X3DE=")</f>
        <v>0</v>
      </c>
      <c r="AY6" t="b">
        <f>AND(#REF!,"AAAAAH9X3DI=")</f>
        <v>0</v>
      </c>
      <c r="AZ6" t="b">
        <f>AND(#REF!,"AAAAAH9X3DM=")</f>
        <v>0</v>
      </c>
      <c r="BA6" t="b">
        <f>AND(#REF!,"AAAAAH9X3DQ=")</f>
        <v>0</v>
      </c>
      <c r="BB6" t="b">
        <f>AND(#REF!,"AAAAAH9X3DU=")</f>
        <v>0</v>
      </c>
      <c r="BC6" t="b">
        <f>AND(#REF!,"AAAAAH9X3DY=")</f>
        <v>0</v>
      </c>
      <c r="BD6" s="52" t="e">
        <f>IF(#REF!,"AAAAAH9X3Dc=",0)</f>
        <v>#REF!</v>
      </c>
      <c r="BE6" t="b">
        <f>AND(#REF!,"AAAAAH9X3Dg=")</f>
        <v>0</v>
      </c>
      <c r="BF6" t="b">
        <f>AND(#REF!,"AAAAAH9X3Dk=")</f>
        <v>0</v>
      </c>
      <c r="BG6" t="b">
        <f>AND(#REF!,"AAAAAH9X3Do=")</f>
        <v>0</v>
      </c>
      <c r="BH6" t="b">
        <f>AND(#REF!,"AAAAAH9X3Ds=")</f>
        <v>0</v>
      </c>
      <c r="BI6" t="b">
        <f>AND(#REF!,"AAAAAH9X3Dw=")</f>
        <v>0</v>
      </c>
      <c r="BJ6" t="b">
        <f>AND(#REF!,"AAAAAH9X3D0=")</f>
        <v>0</v>
      </c>
      <c r="BK6" t="b">
        <f>AND(#REF!,"AAAAAH9X3D4=")</f>
        <v>0</v>
      </c>
      <c r="BL6" t="b">
        <f>AND(#REF!,"AAAAAH9X3D8=")</f>
        <v>0</v>
      </c>
      <c r="BM6" t="b">
        <f>AND(#REF!,"AAAAAH9X3EA=")</f>
        <v>0</v>
      </c>
      <c r="BN6" t="b">
        <f>AND(#REF!,"AAAAAH9X3EE=")</f>
        <v>0</v>
      </c>
      <c r="BO6" t="b">
        <f>AND(#REF!,"AAAAAH9X3EI=")</f>
        <v>0</v>
      </c>
      <c r="BP6" t="b">
        <f>AND(#REF!,"AAAAAH9X3EM=")</f>
        <v>0</v>
      </c>
      <c r="BQ6" t="b">
        <f>AND(#REF!,"AAAAAH9X3EQ=")</f>
        <v>0</v>
      </c>
      <c r="BR6" t="b">
        <f>AND(#REF!,"AAAAAH9X3EU=")</f>
        <v>0</v>
      </c>
      <c r="BS6" s="52" t="e">
        <f>IF(#REF!,"AAAAAH9X3EY=",0)</f>
        <v>#REF!</v>
      </c>
      <c r="BT6" t="b">
        <f>AND(#REF!,"AAAAAH9X3Ec=")</f>
        <v>0</v>
      </c>
      <c r="BU6" t="b">
        <f>AND(#REF!,"AAAAAH9X3Eg=")</f>
        <v>0</v>
      </c>
      <c r="BV6" t="b">
        <f>AND(#REF!,"AAAAAH9X3Ek=")</f>
        <v>0</v>
      </c>
      <c r="BW6" t="b">
        <f>AND(#REF!,"AAAAAH9X3Eo=")</f>
        <v>0</v>
      </c>
      <c r="BX6" t="b">
        <f>AND(#REF!,"AAAAAH9X3Es=")</f>
        <v>0</v>
      </c>
      <c r="BY6" t="b">
        <f>AND(#REF!,"AAAAAH9X3Ew=")</f>
        <v>0</v>
      </c>
      <c r="BZ6" t="b">
        <f>AND(#REF!,"AAAAAH9X3E0=")</f>
        <v>0</v>
      </c>
      <c r="CA6" t="b">
        <f>AND(#REF!,"AAAAAH9X3E4=")</f>
        <v>0</v>
      </c>
      <c r="CB6" t="b">
        <f>AND(#REF!,"AAAAAH9X3E8=")</f>
        <v>0</v>
      </c>
      <c r="CC6" t="b">
        <f>AND(#REF!,"AAAAAH9X3FA=")</f>
        <v>0</v>
      </c>
      <c r="CD6" t="b">
        <f>AND(#REF!,"AAAAAH9X3FE=")</f>
        <v>0</v>
      </c>
      <c r="CE6" t="b">
        <f>AND(#REF!,"AAAAAH9X3FI=")</f>
        <v>0</v>
      </c>
      <c r="CF6" t="b">
        <f>AND(#REF!,"AAAAAH9X3FM=")</f>
        <v>0</v>
      </c>
      <c r="CG6" t="b">
        <f>AND(#REF!,"AAAAAH9X3FQ=")</f>
        <v>0</v>
      </c>
      <c r="CH6" s="52" t="e">
        <f>IF(#REF!,"AAAAAH9X3FU=",0)</f>
        <v>#REF!</v>
      </c>
      <c r="CI6" t="b">
        <f>AND(#REF!,"AAAAAH9X3FY=")</f>
        <v>0</v>
      </c>
      <c r="CJ6" t="b">
        <f>AND(#REF!,"AAAAAH9X3Fc=")</f>
        <v>0</v>
      </c>
      <c r="CK6" t="b">
        <f>AND(#REF!,"AAAAAH9X3Fg=")</f>
        <v>0</v>
      </c>
      <c r="CL6" t="b">
        <f>AND(#REF!,"AAAAAH9X3Fk=")</f>
        <v>0</v>
      </c>
      <c r="CM6" t="b">
        <f>AND(#REF!,"AAAAAH9X3Fo=")</f>
        <v>0</v>
      </c>
      <c r="CN6" t="b">
        <f>AND(#REF!,"AAAAAH9X3Fs=")</f>
        <v>0</v>
      </c>
      <c r="CO6" t="b">
        <f>AND(#REF!,"AAAAAH9X3Fw=")</f>
        <v>0</v>
      </c>
      <c r="CP6" t="b">
        <f>AND(#REF!,"AAAAAH9X3F0=")</f>
        <v>0</v>
      </c>
      <c r="CQ6" t="b">
        <f>AND(#REF!,"AAAAAH9X3F4=")</f>
        <v>0</v>
      </c>
      <c r="CR6" t="b">
        <f>AND(#REF!,"AAAAAH9X3F8=")</f>
        <v>0</v>
      </c>
      <c r="CS6" t="b">
        <f>AND(#REF!,"AAAAAH9X3GA=")</f>
        <v>0</v>
      </c>
      <c r="CT6" t="b">
        <f>AND(#REF!,"AAAAAH9X3GE=")</f>
        <v>0</v>
      </c>
      <c r="CU6" t="b">
        <f>AND(#REF!,"AAAAAH9X3GI=")</f>
        <v>0</v>
      </c>
      <c r="CV6" t="b">
        <f>AND(#REF!,"AAAAAH9X3GM=")</f>
        <v>0</v>
      </c>
      <c r="CW6" s="52" t="e">
        <f>IF(#REF!,"AAAAAH9X3GQ=",0)</f>
        <v>#REF!</v>
      </c>
      <c r="CX6" t="b">
        <f>AND(#REF!,"AAAAAH9X3GU=")</f>
        <v>0</v>
      </c>
      <c r="CY6" t="b">
        <f>AND(#REF!,"AAAAAH9X3GY=")</f>
        <v>0</v>
      </c>
      <c r="CZ6" t="b">
        <f>AND(#REF!,"AAAAAH9X3Gc=")</f>
        <v>0</v>
      </c>
      <c r="DA6" t="b">
        <f>AND(#REF!,"AAAAAH9X3Gg=")</f>
        <v>0</v>
      </c>
      <c r="DB6" t="b">
        <f>AND(#REF!,"AAAAAH9X3Gk=")</f>
        <v>0</v>
      </c>
      <c r="DC6" t="b">
        <f>AND(#REF!,"AAAAAH9X3Go=")</f>
        <v>0</v>
      </c>
      <c r="DD6" t="b">
        <f>AND(#REF!,"AAAAAH9X3Gs=")</f>
        <v>0</v>
      </c>
      <c r="DE6" t="b">
        <f>AND(#REF!,"AAAAAH9X3Gw=")</f>
        <v>0</v>
      </c>
      <c r="DF6" t="b">
        <f>AND(#REF!,"AAAAAH9X3G0=")</f>
        <v>0</v>
      </c>
      <c r="DG6" t="b">
        <f>AND(#REF!,"AAAAAH9X3G4=")</f>
        <v>0</v>
      </c>
      <c r="DH6" t="b">
        <f>AND(#REF!,"AAAAAH9X3G8=")</f>
        <v>0</v>
      </c>
      <c r="DI6" t="b">
        <f>AND(#REF!,"AAAAAH9X3HA=")</f>
        <v>0</v>
      </c>
      <c r="DJ6" t="b">
        <f>AND(#REF!,"AAAAAH9X3HE=")</f>
        <v>0</v>
      </c>
      <c r="DK6" t="b">
        <f>AND(#REF!,"AAAAAH9X3HI=")</f>
        <v>0</v>
      </c>
      <c r="DL6" s="52" t="e">
        <f>IF(#REF!,"AAAAAH9X3HM=",0)</f>
        <v>#REF!</v>
      </c>
      <c r="DM6" t="b">
        <f>AND(#REF!,"AAAAAH9X3HQ=")</f>
        <v>0</v>
      </c>
      <c r="DN6" t="b">
        <f>AND(#REF!,"AAAAAH9X3HU=")</f>
        <v>0</v>
      </c>
      <c r="DO6" t="b">
        <f>AND(#REF!,"AAAAAH9X3HY=")</f>
        <v>0</v>
      </c>
      <c r="DP6" t="b">
        <f>AND(#REF!,"AAAAAH9X3Hc=")</f>
        <v>0</v>
      </c>
      <c r="DQ6" t="b">
        <f>AND(#REF!,"AAAAAH9X3Hg=")</f>
        <v>0</v>
      </c>
      <c r="DR6" t="b">
        <f>AND(#REF!,"AAAAAH9X3Hk=")</f>
        <v>0</v>
      </c>
      <c r="DS6" t="b">
        <f>AND(#REF!,"AAAAAH9X3Ho=")</f>
        <v>0</v>
      </c>
      <c r="DT6" t="b">
        <f>AND(#REF!,"AAAAAH9X3Hs=")</f>
        <v>0</v>
      </c>
      <c r="DU6" t="b">
        <f>AND(#REF!,"AAAAAH9X3Hw=")</f>
        <v>0</v>
      </c>
      <c r="DV6" t="b">
        <f>AND(#REF!,"AAAAAH9X3H0=")</f>
        <v>0</v>
      </c>
      <c r="DW6" t="b">
        <f>AND(#REF!,"AAAAAH9X3H4=")</f>
        <v>0</v>
      </c>
      <c r="DX6" t="b">
        <f>AND(#REF!,"AAAAAH9X3H8=")</f>
        <v>0</v>
      </c>
      <c r="DY6" t="b">
        <f>AND(#REF!,"AAAAAH9X3IA=")</f>
        <v>0</v>
      </c>
      <c r="DZ6" t="b">
        <f>AND(#REF!,"AAAAAH9X3IE=")</f>
        <v>0</v>
      </c>
      <c r="EA6" s="52" t="e">
        <f>IF(#REF!,"AAAAAH9X3II=",0)</f>
        <v>#REF!</v>
      </c>
      <c r="EB6" t="b">
        <f>AND(#REF!,"AAAAAH9X3IM=")</f>
        <v>0</v>
      </c>
      <c r="EC6" t="b">
        <f>AND(#REF!,"AAAAAH9X3IQ=")</f>
        <v>0</v>
      </c>
      <c r="ED6" t="b">
        <f>AND(#REF!,"AAAAAH9X3IU=")</f>
        <v>0</v>
      </c>
      <c r="EE6" t="b">
        <f>AND(#REF!,"AAAAAH9X3IY=")</f>
        <v>0</v>
      </c>
      <c r="EF6" t="b">
        <f>AND(#REF!,"AAAAAH9X3Ic=")</f>
        <v>0</v>
      </c>
      <c r="EG6" t="b">
        <f>AND(#REF!,"AAAAAH9X3Ig=")</f>
        <v>0</v>
      </c>
      <c r="EH6" t="b">
        <f>AND(#REF!,"AAAAAH9X3Ik=")</f>
        <v>0</v>
      </c>
      <c r="EI6" t="b">
        <f>AND(#REF!,"AAAAAH9X3Io=")</f>
        <v>0</v>
      </c>
      <c r="EJ6" t="b">
        <f>AND(#REF!,"AAAAAH9X3Is=")</f>
        <v>0</v>
      </c>
      <c r="EK6" t="b">
        <f>AND(#REF!,"AAAAAH9X3Iw=")</f>
        <v>0</v>
      </c>
      <c r="EL6" t="b">
        <f>AND(#REF!,"AAAAAH9X3I0=")</f>
        <v>0</v>
      </c>
      <c r="EM6" t="b">
        <f>AND(#REF!,"AAAAAH9X3I4=")</f>
        <v>0</v>
      </c>
      <c r="EN6" t="b">
        <f>AND(#REF!,"AAAAAH9X3I8=")</f>
        <v>0</v>
      </c>
      <c r="EO6" t="b">
        <f>AND(#REF!,"AAAAAH9X3JA=")</f>
        <v>0</v>
      </c>
      <c r="EP6" s="52" t="e">
        <f>IF(#REF!,"AAAAAH9X3JE=",0)</f>
        <v>#REF!</v>
      </c>
      <c r="EQ6" t="b">
        <f>AND(#REF!,"AAAAAH9X3JI=")</f>
        <v>0</v>
      </c>
      <c r="ER6" t="b">
        <f>AND(#REF!,"AAAAAH9X3JM=")</f>
        <v>0</v>
      </c>
      <c r="ES6" t="b">
        <f>AND(#REF!,"AAAAAH9X3JQ=")</f>
        <v>0</v>
      </c>
      <c r="ET6" t="b">
        <f>AND(#REF!,"AAAAAH9X3JU=")</f>
        <v>0</v>
      </c>
      <c r="EU6" t="b">
        <f>AND(#REF!,"AAAAAH9X3JY=")</f>
        <v>0</v>
      </c>
      <c r="EV6" t="b">
        <f>AND(#REF!,"AAAAAH9X3Jc=")</f>
        <v>0</v>
      </c>
      <c r="EW6" t="b">
        <f>AND(#REF!,"AAAAAH9X3Jg=")</f>
        <v>0</v>
      </c>
      <c r="EX6" t="b">
        <f>AND(#REF!,"AAAAAH9X3Jk=")</f>
        <v>0</v>
      </c>
      <c r="EY6" t="b">
        <f>AND(#REF!,"AAAAAH9X3Jo=")</f>
        <v>0</v>
      </c>
      <c r="EZ6" t="b">
        <f>AND(#REF!,"AAAAAH9X3Js=")</f>
        <v>0</v>
      </c>
      <c r="FA6" t="b">
        <f>AND(#REF!,"AAAAAH9X3Jw=")</f>
        <v>0</v>
      </c>
      <c r="FB6" t="b">
        <f>AND(#REF!,"AAAAAH9X3J0=")</f>
        <v>0</v>
      </c>
      <c r="FC6" t="b">
        <f>AND(#REF!,"AAAAAH9X3J4=")</f>
        <v>0</v>
      </c>
      <c r="FD6" t="b">
        <f>AND(#REF!,"AAAAAH9X3J8=")</f>
        <v>0</v>
      </c>
      <c r="FE6" s="52" t="e">
        <f>IF(#REF!,"AAAAAH9X3KA=",0)</f>
        <v>#REF!</v>
      </c>
      <c r="FF6" t="b">
        <f>AND(#REF!,"AAAAAH9X3KE=")</f>
        <v>0</v>
      </c>
      <c r="FG6" t="b">
        <f>AND(#REF!,"AAAAAH9X3KI=")</f>
        <v>0</v>
      </c>
      <c r="FH6" t="b">
        <f>AND(#REF!,"AAAAAH9X3KM=")</f>
        <v>0</v>
      </c>
      <c r="FI6" t="b">
        <f>AND(#REF!,"AAAAAH9X3KQ=")</f>
        <v>0</v>
      </c>
      <c r="FJ6" t="b">
        <f>AND(#REF!,"AAAAAH9X3KU=")</f>
        <v>0</v>
      </c>
      <c r="FK6" t="b">
        <f>AND(#REF!,"AAAAAH9X3KY=")</f>
        <v>0</v>
      </c>
      <c r="FL6" t="b">
        <f>AND(#REF!,"AAAAAH9X3Kc=")</f>
        <v>0</v>
      </c>
      <c r="FM6" t="b">
        <f>AND(#REF!,"AAAAAH9X3Kg=")</f>
        <v>0</v>
      </c>
      <c r="FN6" t="b">
        <f>AND(#REF!,"AAAAAH9X3Kk=")</f>
        <v>0</v>
      </c>
      <c r="FO6" t="b">
        <f>AND(#REF!,"AAAAAH9X3Ko=")</f>
        <v>0</v>
      </c>
      <c r="FP6" t="b">
        <f>AND(#REF!,"AAAAAH9X3Ks=")</f>
        <v>0</v>
      </c>
      <c r="FQ6" t="b">
        <f>AND(#REF!,"AAAAAH9X3Kw=")</f>
        <v>0</v>
      </c>
      <c r="FR6" t="b">
        <f>AND(#REF!,"AAAAAH9X3K0=")</f>
        <v>0</v>
      </c>
      <c r="FS6" t="b">
        <f>AND(#REF!,"AAAAAH9X3K4=")</f>
        <v>0</v>
      </c>
      <c r="FT6" s="52" t="e">
        <f>IF(#REF!,"AAAAAH9X3K8=",0)</f>
        <v>#REF!</v>
      </c>
      <c r="FU6" t="b">
        <f>AND(#REF!,"AAAAAH9X3LA=")</f>
        <v>0</v>
      </c>
      <c r="FV6" t="b">
        <f>AND(#REF!,"AAAAAH9X3LE=")</f>
        <v>0</v>
      </c>
      <c r="FW6" t="b">
        <f>AND(#REF!,"AAAAAH9X3LI=")</f>
        <v>0</v>
      </c>
      <c r="FX6" t="b">
        <f>AND(#REF!,"AAAAAH9X3LM=")</f>
        <v>0</v>
      </c>
      <c r="FY6" t="b">
        <f>AND(#REF!,"AAAAAH9X3LQ=")</f>
        <v>0</v>
      </c>
      <c r="FZ6" t="b">
        <f>AND(#REF!,"AAAAAH9X3LU=")</f>
        <v>0</v>
      </c>
      <c r="GA6" t="b">
        <f>AND(#REF!,"AAAAAH9X3LY=")</f>
        <v>0</v>
      </c>
      <c r="GB6" t="b">
        <f>AND(#REF!,"AAAAAH9X3Lc=")</f>
        <v>0</v>
      </c>
      <c r="GC6" t="b">
        <f>AND(#REF!,"AAAAAH9X3Lg=")</f>
        <v>0</v>
      </c>
      <c r="GD6" t="b">
        <f>AND(#REF!,"AAAAAH9X3Lk=")</f>
        <v>0</v>
      </c>
      <c r="GE6" t="b">
        <f>AND(#REF!,"AAAAAH9X3Lo=")</f>
        <v>0</v>
      </c>
      <c r="GF6" t="b">
        <f>AND(#REF!,"AAAAAH9X3Ls=")</f>
        <v>0</v>
      </c>
      <c r="GG6" t="b">
        <f>AND(#REF!,"AAAAAH9X3Lw=")</f>
        <v>0</v>
      </c>
      <c r="GH6" t="b">
        <f>AND(#REF!,"AAAAAH9X3L0=")</f>
        <v>0</v>
      </c>
      <c r="GI6" s="52" t="e">
        <f>IF(#REF!,"AAAAAH9X3L4=",0)</f>
        <v>#REF!</v>
      </c>
      <c r="GJ6" t="b">
        <f>AND(#REF!,"AAAAAH9X3L8=")</f>
        <v>0</v>
      </c>
      <c r="GK6" t="b">
        <f>AND(#REF!,"AAAAAH9X3MA=")</f>
        <v>0</v>
      </c>
      <c r="GL6" t="b">
        <f>AND(#REF!,"AAAAAH9X3ME=")</f>
        <v>0</v>
      </c>
      <c r="GM6" t="b">
        <f>AND(#REF!,"AAAAAH9X3MI=")</f>
        <v>0</v>
      </c>
      <c r="GN6" t="b">
        <f>AND(#REF!,"AAAAAH9X3MM=")</f>
        <v>0</v>
      </c>
      <c r="GO6" t="b">
        <f>AND(#REF!,"AAAAAH9X3MQ=")</f>
        <v>0</v>
      </c>
      <c r="GP6" t="b">
        <f>AND(#REF!,"AAAAAH9X3MU=")</f>
        <v>0</v>
      </c>
      <c r="GQ6" t="b">
        <f>AND(#REF!,"AAAAAH9X3MY=")</f>
        <v>0</v>
      </c>
      <c r="GR6" t="b">
        <f>AND(#REF!,"AAAAAH9X3Mc=")</f>
        <v>0</v>
      </c>
      <c r="GS6" t="b">
        <f>AND(#REF!,"AAAAAH9X3Mg=")</f>
        <v>0</v>
      </c>
      <c r="GT6" t="b">
        <f>AND(#REF!,"AAAAAH9X3Mk=")</f>
        <v>0</v>
      </c>
      <c r="GU6" t="b">
        <f>AND(#REF!,"AAAAAH9X3Mo=")</f>
        <v>0</v>
      </c>
      <c r="GV6" t="b">
        <f>AND(#REF!,"AAAAAH9X3Ms=")</f>
        <v>0</v>
      </c>
      <c r="GW6" t="b">
        <f>AND(#REF!,"AAAAAH9X3Mw=")</f>
        <v>0</v>
      </c>
      <c r="GX6" s="52" t="e">
        <f>IF(#REF!,"AAAAAH9X3M0=",0)</f>
        <v>#REF!</v>
      </c>
      <c r="GY6" t="b">
        <f>AND(#REF!,"AAAAAH9X3M4=")</f>
        <v>0</v>
      </c>
      <c r="GZ6" t="b">
        <f>AND(#REF!,"AAAAAH9X3M8=")</f>
        <v>0</v>
      </c>
      <c r="HA6" t="b">
        <f>AND(#REF!,"AAAAAH9X3NA=")</f>
        <v>0</v>
      </c>
      <c r="HB6" t="b">
        <f>AND(#REF!,"AAAAAH9X3NE=")</f>
        <v>0</v>
      </c>
      <c r="HC6" t="b">
        <f>AND(#REF!,"AAAAAH9X3NI=")</f>
        <v>0</v>
      </c>
      <c r="HD6" t="b">
        <f>AND(#REF!,"AAAAAH9X3NM=")</f>
        <v>0</v>
      </c>
      <c r="HE6" t="b">
        <f>AND(#REF!,"AAAAAH9X3NQ=")</f>
        <v>0</v>
      </c>
      <c r="HF6" t="b">
        <f>AND(#REF!,"AAAAAH9X3NU=")</f>
        <v>0</v>
      </c>
      <c r="HG6" t="b">
        <f>AND(#REF!,"AAAAAH9X3NY=")</f>
        <v>0</v>
      </c>
      <c r="HH6" t="b">
        <f>AND(#REF!,"AAAAAH9X3Nc=")</f>
        <v>0</v>
      </c>
      <c r="HI6" t="b">
        <f>AND(#REF!,"AAAAAH9X3Ng=")</f>
        <v>0</v>
      </c>
      <c r="HJ6" t="b">
        <f>AND(#REF!,"AAAAAH9X3Nk=")</f>
        <v>0</v>
      </c>
      <c r="HK6" t="b">
        <f>AND(#REF!,"AAAAAH9X3No=")</f>
        <v>0</v>
      </c>
      <c r="HL6" t="b">
        <f>AND(#REF!,"AAAAAH9X3Ns=")</f>
        <v>0</v>
      </c>
      <c r="HM6" s="52" t="e">
        <f>IF(#REF!,"AAAAAH9X3Nw=",0)</f>
        <v>#REF!</v>
      </c>
      <c r="HN6" t="b">
        <f>AND(#REF!,"AAAAAH9X3N0=")</f>
        <v>0</v>
      </c>
      <c r="HO6" t="b">
        <f>AND(#REF!,"AAAAAH9X3N4=")</f>
        <v>0</v>
      </c>
      <c r="HP6" t="b">
        <f>AND(#REF!,"AAAAAH9X3N8=")</f>
        <v>0</v>
      </c>
      <c r="HQ6" t="b">
        <f>AND(#REF!,"AAAAAH9X3OA=")</f>
        <v>0</v>
      </c>
      <c r="HR6" t="b">
        <f>AND(#REF!,"AAAAAH9X3OE=")</f>
        <v>0</v>
      </c>
      <c r="HS6" t="b">
        <f>AND(#REF!,"AAAAAH9X3OI=")</f>
        <v>0</v>
      </c>
      <c r="HT6" t="b">
        <f>AND(#REF!,"AAAAAH9X3OM=")</f>
        <v>0</v>
      </c>
      <c r="HU6" t="b">
        <f>AND(#REF!,"AAAAAH9X3OQ=")</f>
        <v>0</v>
      </c>
      <c r="HV6" t="b">
        <f>AND(#REF!,"AAAAAH9X3OU=")</f>
        <v>0</v>
      </c>
      <c r="HW6" t="b">
        <f>AND(#REF!,"AAAAAH9X3OY=")</f>
        <v>0</v>
      </c>
      <c r="HX6" t="b">
        <f>AND(#REF!,"AAAAAH9X3Oc=")</f>
        <v>0</v>
      </c>
      <c r="HY6" t="b">
        <f>AND(#REF!,"AAAAAH9X3Og=")</f>
        <v>0</v>
      </c>
      <c r="HZ6" t="b">
        <f>AND(#REF!,"AAAAAH9X3Ok=")</f>
        <v>0</v>
      </c>
      <c r="IA6" t="b">
        <f>AND(#REF!,"AAAAAH9X3Oo=")</f>
        <v>0</v>
      </c>
      <c r="IB6" s="52" t="e">
        <f>IF(#REF!,"AAAAAH9X3Os=",0)</f>
        <v>#REF!</v>
      </c>
      <c r="IC6" t="b">
        <f>AND(#REF!,"AAAAAH9X3Ow=")</f>
        <v>0</v>
      </c>
      <c r="ID6" t="b">
        <f>AND(#REF!,"AAAAAH9X3O0=")</f>
        <v>0</v>
      </c>
      <c r="IE6" t="b">
        <f>AND(#REF!,"AAAAAH9X3O4=")</f>
        <v>0</v>
      </c>
      <c r="IF6" t="b">
        <f>AND(#REF!,"AAAAAH9X3O8=")</f>
        <v>0</v>
      </c>
      <c r="IG6" t="b">
        <f>AND(#REF!,"AAAAAH9X3PA=")</f>
        <v>0</v>
      </c>
      <c r="IH6" t="b">
        <f>AND(#REF!,"AAAAAH9X3PE=")</f>
        <v>0</v>
      </c>
      <c r="II6" t="b">
        <f>AND(#REF!,"AAAAAH9X3PI=")</f>
        <v>0</v>
      </c>
      <c r="IJ6" t="b">
        <f>AND(#REF!,"AAAAAH9X3PM=")</f>
        <v>0</v>
      </c>
      <c r="IK6" t="b">
        <f>AND(#REF!,"AAAAAH9X3PQ=")</f>
        <v>0</v>
      </c>
      <c r="IL6" t="b">
        <f>AND(#REF!,"AAAAAH9X3PU=")</f>
        <v>0</v>
      </c>
      <c r="IM6" t="b">
        <f>AND(#REF!,"AAAAAH9X3PY=")</f>
        <v>0</v>
      </c>
      <c r="IN6" t="b">
        <f>AND(#REF!,"AAAAAH9X3Pc=")</f>
        <v>0</v>
      </c>
      <c r="IO6" t="b">
        <f>AND(#REF!,"AAAAAH9X3Pg=")</f>
        <v>0</v>
      </c>
      <c r="IP6" t="b">
        <f>AND(#REF!,"AAAAAH9X3Pk=")</f>
        <v>0</v>
      </c>
      <c r="IQ6" s="52" t="e">
        <f>IF(#REF!,"AAAAAH9X3Po=",0)</f>
        <v>#REF!</v>
      </c>
      <c r="IR6" t="b">
        <f>AND(#REF!,"AAAAAH9X3Ps=")</f>
        <v>0</v>
      </c>
      <c r="IS6" t="b">
        <f>AND(#REF!,"AAAAAH9X3Pw=")</f>
        <v>0</v>
      </c>
      <c r="IT6" t="b">
        <f>AND(#REF!,"AAAAAH9X3P0=")</f>
        <v>0</v>
      </c>
      <c r="IU6" t="b">
        <f>AND(#REF!,"AAAAAH9X3P4=")</f>
        <v>0</v>
      </c>
      <c r="IV6" t="b">
        <f>AND(#REF!,"AAAAAH9X3P8=")</f>
        <v>0</v>
      </c>
    </row>
    <row r="7" spans="1:256" ht="12.75">
      <c r="A7" t="b">
        <f>AND(#REF!,"AAAAAGPadAA=")</f>
        <v>0</v>
      </c>
      <c r="B7" t="b">
        <f>AND(#REF!,"AAAAAGPadAE=")</f>
        <v>0</v>
      </c>
      <c r="C7" t="b">
        <f>AND(#REF!,"AAAAAGPadAI=")</f>
        <v>0</v>
      </c>
      <c r="D7" t="b">
        <f>AND(#REF!,"AAAAAGPadAM=")</f>
        <v>0</v>
      </c>
      <c r="E7" t="b">
        <f>AND(#REF!,"AAAAAGPadAQ=")</f>
        <v>0</v>
      </c>
      <c r="F7" t="b">
        <f>AND(#REF!,"AAAAAGPadAU=")</f>
        <v>0</v>
      </c>
      <c r="G7" t="b">
        <f>AND(#REF!,"AAAAAGPadAY=")</f>
        <v>0</v>
      </c>
      <c r="H7" t="b">
        <f>AND(#REF!,"AAAAAGPadAc=")</f>
        <v>0</v>
      </c>
      <c r="I7" t="b">
        <f>AND(#REF!,"AAAAAGPadAg=")</f>
        <v>0</v>
      </c>
      <c r="J7" s="52" t="e">
        <f>IF(#REF!,"AAAAAGPadAk=",0)</f>
        <v>#REF!</v>
      </c>
      <c r="K7" t="b">
        <f>AND(#REF!,"AAAAAGPadAo=")</f>
        <v>0</v>
      </c>
      <c r="L7" t="b">
        <f>AND(#REF!,"AAAAAGPadAs=")</f>
        <v>0</v>
      </c>
      <c r="M7" t="b">
        <f>AND(#REF!,"AAAAAGPadAw=")</f>
        <v>0</v>
      </c>
      <c r="N7" t="b">
        <f>AND(#REF!,"AAAAAGPadA0=")</f>
        <v>0</v>
      </c>
      <c r="O7" t="b">
        <f>AND(#REF!,"AAAAAGPadA4=")</f>
        <v>0</v>
      </c>
      <c r="P7" t="b">
        <f>AND(#REF!,"AAAAAGPadA8=")</f>
        <v>0</v>
      </c>
      <c r="Q7" t="b">
        <f>AND(#REF!,"AAAAAGPadBA=")</f>
        <v>0</v>
      </c>
      <c r="R7" t="b">
        <f>AND(#REF!,"AAAAAGPadBE=")</f>
        <v>0</v>
      </c>
      <c r="S7" t="b">
        <f>AND(#REF!,"AAAAAGPadBI=")</f>
        <v>0</v>
      </c>
      <c r="T7" t="b">
        <f>AND(#REF!,"AAAAAGPadBM=")</f>
        <v>0</v>
      </c>
      <c r="U7" t="b">
        <f>AND(#REF!,"AAAAAGPadBQ=")</f>
        <v>0</v>
      </c>
      <c r="V7" t="b">
        <f>AND(#REF!,"AAAAAGPadBU=")</f>
        <v>0</v>
      </c>
      <c r="W7" t="b">
        <f>AND(#REF!,"AAAAAGPadBY=")</f>
        <v>0</v>
      </c>
      <c r="X7" t="b">
        <f>AND(#REF!,"AAAAAGPadBc=")</f>
        <v>0</v>
      </c>
      <c r="Y7" s="52" t="e">
        <f>IF(#REF!,"AAAAAGPadBg=",0)</f>
        <v>#REF!</v>
      </c>
      <c r="Z7" t="b">
        <f>AND(#REF!,"AAAAAGPadBk=")</f>
        <v>0</v>
      </c>
      <c r="AA7" t="b">
        <f>AND(#REF!,"AAAAAGPadBo=")</f>
        <v>0</v>
      </c>
      <c r="AB7" t="b">
        <f>AND(#REF!,"AAAAAGPadBs=")</f>
        <v>0</v>
      </c>
      <c r="AC7" t="b">
        <f>AND(#REF!,"AAAAAGPadBw=")</f>
        <v>0</v>
      </c>
      <c r="AD7" t="b">
        <f>AND(#REF!,"AAAAAGPadB0=")</f>
        <v>0</v>
      </c>
      <c r="AE7" t="b">
        <f>AND(#REF!,"AAAAAGPadB4=")</f>
        <v>0</v>
      </c>
      <c r="AF7" t="b">
        <f>AND(#REF!,"AAAAAGPadB8=")</f>
        <v>0</v>
      </c>
      <c r="AG7" t="b">
        <f>AND(#REF!,"AAAAAGPadCA=")</f>
        <v>0</v>
      </c>
      <c r="AH7" t="b">
        <f>AND(#REF!,"AAAAAGPadCE=")</f>
        <v>0</v>
      </c>
      <c r="AI7" t="b">
        <f>AND(#REF!,"AAAAAGPadCI=")</f>
        <v>0</v>
      </c>
      <c r="AJ7" t="b">
        <f>AND(#REF!,"AAAAAGPadCM=")</f>
        <v>0</v>
      </c>
      <c r="AK7" t="b">
        <f>AND(#REF!,"AAAAAGPadCQ=")</f>
        <v>0</v>
      </c>
      <c r="AL7" t="b">
        <f>AND(#REF!,"AAAAAGPadCU=")</f>
        <v>0</v>
      </c>
      <c r="AM7" t="b">
        <f>AND(#REF!,"AAAAAGPadCY=")</f>
        <v>0</v>
      </c>
      <c r="AN7" s="52" t="e">
        <f>IF(#REF!,"AAAAAGPadCc=",0)</f>
        <v>#REF!</v>
      </c>
      <c r="AO7" t="b">
        <f>AND(#REF!,"AAAAAGPadCg=")</f>
        <v>0</v>
      </c>
      <c r="AP7" t="b">
        <f>AND(#REF!,"AAAAAGPadCk=")</f>
        <v>0</v>
      </c>
      <c r="AQ7" t="b">
        <f>AND(#REF!,"AAAAAGPadCo=")</f>
        <v>0</v>
      </c>
      <c r="AR7" t="b">
        <f>AND(#REF!,"AAAAAGPadCs=")</f>
        <v>0</v>
      </c>
      <c r="AS7" t="b">
        <f>AND(#REF!,"AAAAAGPadCw=")</f>
        <v>0</v>
      </c>
      <c r="AT7" t="b">
        <f>AND(#REF!,"AAAAAGPadC0=")</f>
        <v>0</v>
      </c>
      <c r="AU7" t="b">
        <f>AND(#REF!,"AAAAAGPadC4=")</f>
        <v>0</v>
      </c>
      <c r="AV7" t="b">
        <f>AND(#REF!,"AAAAAGPadC8=")</f>
        <v>0</v>
      </c>
      <c r="AW7" t="b">
        <f>AND(#REF!,"AAAAAGPadDA=")</f>
        <v>0</v>
      </c>
      <c r="AX7" t="b">
        <f>AND(#REF!,"AAAAAGPadDE=")</f>
        <v>0</v>
      </c>
      <c r="AY7" t="b">
        <f>AND(#REF!,"AAAAAGPadDI=")</f>
        <v>0</v>
      </c>
      <c r="AZ7" t="b">
        <f>AND(#REF!,"AAAAAGPadDM=")</f>
        <v>0</v>
      </c>
      <c r="BA7" t="b">
        <f>AND(#REF!,"AAAAAGPadDQ=")</f>
        <v>0</v>
      </c>
      <c r="BB7" t="b">
        <f>AND(#REF!,"AAAAAGPadDU=")</f>
        <v>0</v>
      </c>
      <c r="BC7" s="52" t="e">
        <f>IF(#REF!,"AAAAAGPadDY=",0)</f>
        <v>#REF!</v>
      </c>
      <c r="BD7" t="b">
        <f>AND(#REF!,"AAAAAGPadDc=")</f>
        <v>0</v>
      </c>
      <c r="BE7" t="b">
        <f>AND(#REF!,"AAAAAGPadDg=")</f>
        <v>0</v>
      </c>
      <c r="BF7" t="b">
        <f>AND(#REF!,"AAAAAGPadDk=")</f>
        <v>0</v>
      </c>
      <c r="BG7" t="b">
        <f>AND(#REF!,"AAAAAGPadDo=")</f>
        <v>0</v>
      </c>
      <c r="BH7" t="b">
        <f>AND(#REF!,"AAAAAGPadDs=")</f>
        <v>0</v>
      </c>
      <c r="BI7" t="b">
        <f>AND(#REF!,"AAAAAGPadDw=")</f>
        <v>0</v>
      </c>
      <c r="BJ7" t="b">
        <f>AND(#REF!,"AAAAAGPadD0=")</f>
        <v>0</v>
      </c>
      <c r="BK7" t="b">
        <f>AND(#REF!,"AAAAAGPadD4=")</f>
        <v>0</v>
      </c>
      <c r="BL7" t="b">
        <f>AND(#REF!,"AAAAAGPadD8=")</f>
        <v>0</v>
      </c>
      <c r="BM7" t="b">
        <f>AND(#REF!,"AAAAAGPadEA=")</f>
        <v>0</v>
      </c>
      <c r="BN7" t="b">
        <f>AND(#REF!,"AAAAAGPadEE=")</f>
        <v>0</v>
      </c>
      <c r="BO7" t="b">
        <f>AND(#REF!,"AAAAAGPadEI=")</f>
        <v>0</v>
      </c>
      <c r="BP7" t="b">
        <f>AND(#REF!,"AAAAAGPadEM=")</f>
        <v>0</v>
      </c>
      <c r="BQ7" t="b">
        <f>AND(#REF!,"AAAAAGPadEQ=")</f>
        <v>0</v>
      </c>
      <c r="BR7" s="52" t="e">
        <f>IF(#REF!,"AAAAAGPadEU=",0)</f>
        <v>#REF!</v>
      </c>
      <c r="BS7" t="b">
        <f>AND(#REF!,"AAAAAGPadEY=")</f>
        <v>0</v>
      </c>
      <c r="BT7" t="b">
        <f>AND(#REF!,"AAAAAGPadEc=")</f>
        <v>0</v>
      </c>
      <c r="BU7" t="b">
        <f>AND(#REF!,"AAAAAGPadEg=")</f>
        <v>0</v>
      </c>
      <c r="BV7" t="b">
        <f>AND(#REF!,"AAAAAGPadEk=")</f>
        <v>0</v>
      </c>
      <c r="BW7" t="b">
        <f>AND(#REF!,"AAAAAGPadEo=")</f>
        <v>0</v>
      </c>
      <c r="BX7" t="b">
        <f>AND(#REF!,"AAAAAGPadEs=")</f>
        <v>0</v>
      </c>
      <c r="BY7" t="b">
        <f>AND(#REF!,"AAAAAGPadEw=")</f>
        <v>0</v>
      </c>
      <c r="BZ7" t="b">
        <f>AND(#REF!,"AAAAAGPadE0=")</f>
        <v>0</v>
      </c>
      <c r="CA7" t="b">
        <f>AND(#REF!,"AAAAAGPadE4=")</f>
        <v>0</v>
      </c>
      <c r="CB7" t="b">
        <f>AND(#REF!,"AAAAAGPadE8=")</f>
        <v>0</v>
      </c>
      <c r="CC7" t="b">
        <f>AND(#REF!,"AAAAAGPadFA=")</f>
        <v>0</v>
      </c>
      <c r="CD7" t="b">
        <f>AND(#REF!,"AAAAAGPadFE=")</f>
        <v>0</v>
      </c>
      <c r="CE7" t="b">
        <f>AND(#REF!,"AAAAAGPadFI=")</f>
        <v>0</v>
      </c>
      <c r="CF7" t="b">
        <f>AND(#REF!,"AAAAAGPadFM=")</f>
        <v>0</v>
      </c>
      <c r="CG7" s="52" t="e">
        <f>IF(#REF!,"AAAAAGPadFQ=",0)</f>
        <v>#REF!</v>
      </c>
      <c r="CH7" t="b">
        <f>AND(#REF!,"AAAAAGPadFU=")</f>
        <v>0</v>
      </c>
      <c r="CI7" t="b">
        <f>AND(#REF!,"AAAAAGPadFY=")</f>
        <v>0</v>
      </c>
      <c r="CJ7" t="b">
        <f>AND(#REF!,"AAAAAGPadFc=")</f>
        <v>0</v>
      </c>
      <c r="CK7" t="b">
        <f>AND(#REF!,"AAAAAGPadFg=")</f>
        <v>0</v>
      </c>
      <c r="CL7" t="b">
        <f>AND(#REF!,"AAAAAGPadFk=")</f>
        <v>0</v>
      </c>
      <c r="CM7" t="b">
        <f>AND(#REF!,"AAAAAGPadFo=")</f>
        <v>0</v>
      </c>
      <c r="CN7" t="b">
        <f>AND(#REF!,"AAAAAGPadFs=")</f>
        <v>0</v>
      </c>
      <c r="CO7" t="b">
        <f>AND(#REF!,"AAAAAGPadFw=")</f>
        <v>0</v>
      </c>
      <c r="CP7" t="b">
        <f>AND(#REF!,"AAAAAGPadF0=")</f>
        <v>0</v>
      </c>
      <c r="CQ7" t="b">
        <f>AND(#REF!,"AAAAAGPadF4=")</f>
        <v>0</v>
      </c>
      <c r="CR7" t="b">
        <f>AND(#REF!,"AAAAAGPadF8=")</f>
        <v>0</v>
      </c>
      <c r="CS7" t="b">
        <f>AND(#REF!,"AAAAAGPadGA=")</f>
        <v>0</v>
      </c>
      <c r="CT7" t="b">
        <f>AND(#REF!,"AAAAAGPadGE=")</f>
        <v>0</v>
      </c>
      <c r="CU7" t="b">
        <f>AND(#REF!,"AAAAAGPadGI=")</f>
        <v>0</v>
      </c>
      <c r="CV7" s="52" t="e">
        <f>IF(#REF!,"AAAAAGPadGM=",0)</f>
        <v>#REF!</v>
      </c>
      <c r="CW7" t="b">
        <f>AND(#REF!,"AAAAAGPadGQ=")</f>
        <v>0</v>
      </c>
      <c r="CX7" t="b">
        <f>AND(#REF!,"AAAAAGPadGU=")</f>
        <v>0</v>
      </c>
      <c r="CY7" t="b">
        <f>AND(#REF!,"AAAAAGPadGY=")</f>
        <v>0</v>
      </c>
      <c r="CZ7" t="b">
        <f>AND(#REF!,"AAAAAGPadGc=")</f>
        <v>0</v>
      </c>
      <c r="DA7" t="b">
        <f>AND(#REF!,"AAAAAGPadGg=")</f>
        <v>0</v>
      </c>
      <c r="DB7" t="b">
        <f>AND(#REF!,"AAAAAGPadGk=")</f>
        <v>0</v>
      </c>
      <c r="DC7" t="b">
        <f>AND(#REF!,"AAAAAGPadGo=")</f>
        <v>0</v>
      </c>
      <c r="DD7" t="b">
        <f>AND(#REF!,"AAAAAGPadGs=")</f>
        <v>0</v>
      </c>
      <c r="DE7" t="b">
        <f>AND(#REF!,"AAAAAGPadGw=")</f>
        <v>0</v>
      </c>
      <c r="DF7" t="b">
        <f>AND(#REF!,"AAAAAGPadG0=")</f>
        <v>0</v>
      </c>
      <c r="DG7" t="b">
        <f>AND(#REF!,"AAAAAGPadG4=")</f>
        <v>0</v>
      </c>
      <c r="DH7" t="b">
        <f>AND(#REF!,"AAAAAGPadG8=")</f>
        <v>0</v>
      </c>
      <c r="DI7" t="b">
        <f>AND(#REF!,"AAAAAGPadHA=")</f>
        <v>0</v>
      </c>
      <c r="DJ7" t="b">
        <f>AND(#REF!,"AAAAAGPadHE=")</f>
        <v>0</v>
      </c>
      <c r="DK7" s="52" t="e">
        <f>IF(#REF!,"AAAAAGPadHI=",0)</f>
        <v>#REF!</v>
      </c>
      <c r="DL7" t="b">
        <f>AND(#REF!,"AAAAAGPadHM=")</f>
        <v>0</v>
      </c>
      <c r="DM7" t="b">
        <f>AND(#REF!,"AAAAAGPadHQ=")</f>
        <v>0</v>
      </c>
      <c r="DN7" t="b">
        <f>AND(#REF!,"AAAAAGPadHU=")</f>
        <v>0</v>
      </c>
      <c r="DO7" t="b">
        <f>AND(#REF!,"AAAAAGPadHY=")</f>
        <v>0</v>
      </c>
      <c r="DP7" t="b">
        <f>AND(#REF!,"AAAAAGPadHc=")</f>
        <v>0</v>
      </c>
      <c r="DQ7" t="b">
        <f>AND(#REF!,"AAAAAGPadHg=")</f>
        <v>0</v>
      </c>
      <c r="DR7" t="b">
        <f>AND(#REF!,"AAAAAGPadHk=")</f>
        <v>0</v>
      </c>
      <c r="DS7" t="b">
        <f>AND(#REF!,"AAAAAGPadHo=")</f>
        <v>0</v>
      </c>
      <c r="DT7" t="b">
        <f>AND(#REF!,"AAAAAGPadHs=")</f>
        <v>0</v>
      </c>
      <c r="DU7" t="b">
        <f>AND(#REF!,"AAAAAGPadHw=")</f>
        <v>0</v>
      </c>
      <c r="DV7" t="b">
        <f>AND(#REF!,"AAAAAGPadH0=")</f>
        <v>0</v>
      </c>
      <c r="DW7" t="b">
        <f>AND(#REF!,"AAAAAGPadH4=")</f>
        <v>0</v>
      </c>
      <c r="DX7" t="b">
        <f>AND(#REF!,"AAAAAGPadH8=")</f>
        <v>0</v>
      </c>
      <c r="DY7" t="b">
        <f>AND(#REF!,"AAAAAGPadIA=")</f>
        <v>0</v>
      </c>
      <c r="DZ7" s="52" t="e">
        <f>IF(#REF!,"AAAAAGPadIE=",0)</f>
        <v>#REF!</v>
      </c>
      <c r="EA7" t="b">
        <f>AND(#REF!,"AAAAAGPadII=")</f>
        <v>0</v>
      </c>
      <c r="EB7" t="b">
        <f>AND(#REF!,"AAAAAGPadIM=")</f>
        <v>0</v>
      </c>
      <c r="EC7" t="b">
        <f>AND(#REF!,"AAAAAGPadIQ=")</f>
        <v>0</v>
      </c>
      <c r="ED7" t="b">
        <f>AND(#REF!,"AAAAAGPadIU=")</f>
        <v>0</v>
      </c>
      <c r="EE7" t="b">
        <f>AND(#REF!,"AAAAAGPadIY=")</f>
        <v>0</v>
      </c>
      <c r="EF7" t="b">
        <f>AND(#REF!,"AAAAAGPadIc=")</f>
        <v>0</v>
      </c>
      <c r="EG7" t="b">
        <f>AND(#REF!,"AAAAAGPadIg=")</f>
        <v>0</v>
      </c>
      <c r="EH7" t="b">
        <f>AND(#REF!,"AAAAAGPadIk=")</f>
        <v>0</v>
      </c>
      <c r="EI7" t="b">
        <f>AND(#REF!,"AAAAAGPadIo=")</f>
        <v>0</v>
      </c>
      <c r="EJ7" t="b">
        <f>AND(#REF!,"AAAAAGPadIs=")</f>
        <v>0</v>
      </c>
      <c r="EK7" t="b">
        <f>AND(#REF!,"AAAAAGPadIw=")</f>
        <v>0</v>
      </c>
      <c r="EL7" t="b">
        <f>AND(#REF!,"AAAAAGPadI0=")</f>
        <v>0</v>
      </c>
      <c r="EM7" t="b">
        <f>AND(#REF!,"AAAAAGPadI4=")</f>
        <v>0</v>
      </c>
      <c r="EN7" t="b">
        <f>AND(#REF!,"AAAAAGPadI8=")</f>
        <v>0</v>
      </c>
      <c r="EO7" s="52" t="e">
        <f>IF(#REF!,"AAAAAGPadJA=",0)</f>
        <v>#REF!</v>
      </c>
      <c r="EP7" t="b">
        <f>AND(#REF!,"AAAAAGPadJE=")</f>
        <v>0</v>
      </c>
      <c r="EQ7" t="b">
        <f>AND(#REF!,"AAAAAGPadJI=")</f>
        <v>0</v>
      </c>
      <c r="ER7" t="b">
        <f>AND(#REF!,"AAAAAGPadJM=")</f>
        <v>0</v>
      </c>
      <c r="ES7" t="b">
        <f>AND(#REF!,"AAAAAGPadJQ=")</f>
        <v>0</v>
      </c>
      <c r="ET7" t="b">
        <f>AND(#REF!,"AAAAAGPadJU=")</f>
        <v>0</v>
      </c>
      <c r="EU7" t="b">
        <f>AND(#REF!,"AAAAAGPadJY=")</f>
        <v>0</v>
      </c>
      <c r="EV7" t="b">
        <f>AND(#REF!,"AAAAAGPadJc=")</f>
        <v>0</v>
      </c>
      <c r="EW7" t="b">
        <f>AND(#REF!,"AAAAAGPadJg=")</f>
        <v>0</v>
      </c>
      <c r="EX7" t="b">
        <f>AND(#REF!,"AAAAAGPadJk=")</f>
        <v>0</v>
      </c>
      <c r="EY7" t="b">
        <f>AND(#REF!,"AAAAAGPadJo=")</f>
        <v>0</v>
      </c>
      <c r="EZ7" t="b">
        <f>AND(#REF!,"AAAAAGPadJs=")</f>
        <v>0</v>
      </c>
      <c r="FA7" t="b">
        <f>AND(#REF!,"AAAAAGPadJw=")</f>
        <v>0</v>
      </c>
      <c r="FB7" t="b">
        <f>AND(#REF!,"AAAAAGPadJ0=")</f>
        <v>0</v>
      </c>
      <c r="FC7" t="b">
        <f>AND(#REF!,"AAAAAGPadJ4=")</f>
        <v>0</v>
      </c>
      <c r="FD7" s="52" t="e">
        <f>IF(#REF!,"AAAAAGPadJ8=",0)</f>
        <v>#REF!</v>
      </c>
      <c r="FE7" t="b">
        <f>AND(#REF!,"AAAAAGPadKA=")</f>
        <v>0</v>
      </c>
      <c r="FF7" t="b">
        <f>AND(#REF!,"AAAAAGPadKE=")</f>
        <v>0</v>
      </c>
      <c r="FG7" t="b">
        <f>AND(#REF!,"AAAAAGPadKI=")</f>
        <v>0</v>
      </c>
      <c r="FH7" t="b">
        <f>AND(#REF!,"AAAAAGPadKM=")</f>
        <v>0</v>
      </c>
      <c r="FI7" t="b">
        <f>AND(#REF!,"AAAAAGPadKQ=")</f>
        <v>0</v>
      </c>
      <c r="FJ7" t="b">
        <f>AND(#REF!,"AAAAAGPadKU=")</f>
        <v>0</v>
      </c>
      <c r="FK7" t="b">
        <f>AND(#REF!,"AAAAAGPadKY=")</f>
        <v>0</v>
      </c>
      <c r="FL7" t="b">
        <f>AND(#REF!,"AAAAAGPadKc=")</f>
        <v>0</v>
      </c>
      <c r="FM7" t="b">
        <f>AND(#REF!,"AAAAAGPadKg=")</f>
        <v>0</v>
      </c>
      <c r="FN7" t="b">
        <f>AND(#REF!,"AAAAAGPadKk=")</f>
        <v>0</v>
      </c>
      <c r="FO7" t="b">
        <f>AND(#REF!,"AAAAAGPadKo=")</f>
        <v>0</v>
      </c>
      <c r="FP7" t="b">
        <f>AND(#REF!,"AAAAAGPadKs=")</f>
        <v>0</v>
      </c>
      <c r="FQ7" t="b">
        <f>AND(#REF!,"AAAAAGPadKw=")</f>
        <v>0</v>
      </c>
      <c r="FR7" t="b">
        <f>AND(#REF!,"AAAAAGPadK0=")</f>
        <v>0</v>
      </c>
      <c r="FS7" s="52" t="e">
        <f>IF(#REF!,"AAAAAGPadK4=",0)</f>
        <v>#REF!</v>
      </c>
      <c r="FT7" t="b">
        <f>AND(#REF!,"AAAAAGPadK8=")</f>
        <v>0</v>
      </c>
      <c r="FU7" t="b">
        <f>AND(#REF!,"AAAAAGPadLA=")</f>
        <v>0</v>
      </c>
      <c r="FV7" t="b">
        <f>AND(#REF!,"AAAAAGPadLE=")</f>
        <v>0</v>
      </c>
      <c r="FW7" t="b">
        <f>AND(#REF!,"AAAAAGPadLI=")</f>
        <v>0</v>
      </c>
      <c r="FX7" t="b">
        <f>AND(#REF!,"AAAAAGPadLM=")</f>
        <v>0</v>
      </c>
      <c r="FY7" t="b">
        <f>AND(#REF!,"AAAAAGPadLQ=")</f>
        <v>0</v>
      </c>
      <c r="FZ7" t="b">
        <f>AND(#REF!,"AAAAAGPadLU=")</f>
        <v>0</v>
      </c>
      <c r="GA7" t="b">
        <f>AND(#REF!,"AAAAAGPadLY=")</f>
        <v>0</v>
      </c>
      <c r="GB7" t="b">
        <f>AND(#REF!,"AAAAAGPadLc=")</f>
        <v>0</v>
      </c>
      <c r="GC7" t="b">
        <f>AND(#REF!,"AAAAAGPadLg=")</f>
        <v>0</v>
      </c>
      <c r="GD7" t="b">
        <f>AND(#REF!,"AAAAAGPadLk=")</f>
        <v>0</v>
      </c>
      <c r="GE7" t="b">
        <f>AND(#REF!,"AAAAAGPadLo=")</f>
        <v>0</v>
      </c>
      <c r="GF7" t="b">
        <f>AND(#REF!,"AAAAAGPadLs=")</f>
        <v>0</v>
      </c>
      <c r="GG7" t="b">
        <f>AND(#REF!,"AAAAAGPadLw=")</f>
        <v>0</v>
      </c>
      <c r="GH7" s="52" t="e">
        <f>IF(#REF!,"AAAAAGPadL0=",0)</f>
        <v>#REF!</v>
      </c>
      <c r="GI7" t="b">
        <f>AND(#REF!,"AAAAAGPadL4=")</f>
        <v>0</v>
      </c>
      <c r="GJ7" t="b">
        <f>AND(#REF!,"AAAAAGPadL8=")</f>
        <v>0</v>
      </c>
      <c r="GK7" t="b">
        <f>AND(#REF!,"AAAAAGPadMA=")</f>
        <v>0</v>
      </c>
      <c r="GL7" t="b">
        <f>AND(#REF!,"AAAAAGPadME=")</f>
        <v>0</v>
      </c>
      <c r="GM7" t="b">
        <f>AND(#REF!,"AAAAAGPadMI=")</f>
        <v>0</v>
      </c>
      <c r="GN7" t="b">
        <f>AND(#REF!,"AAAAAGPadMM=")</f>
        <v>0</v>
      </c>
      <c r="GO7" t="b">
        <f>AND(#REF!,"AAAAAGPadMQ=")</f>
        <v>0</v>
      </c>
      <c r="GP7" t="b">
        <f>AND(#REF!,"AAAAAGPadMU=")</f>
        <v>0</v>
      </c>
      <c r="GQ7" t="b">
        <f>AND(#REF!,"AAAAAGPadMY=")</f>
        <v>0</v>
      </c>
      <c r="GR7" t="b">
        <f>AND(#REF!,"AAAAAGPadMc=")</f>
        <v>0</v>
      </c>
      <c r="GS7" t="b">
        <f>AND(#REF!,"AAAAAGPadMg=")</f>
        <v>0</v>
      </c>
      <c r="GT7" t="b">
        <f>AND(#REF!,"AAAAAGPadMk=")</f>
        <v>0</v>
      </c>
      <c r="GU7" t="b">
        <f>AND(#REF!,"AAAAAGPadMo=")</f>
        <v>0</v>
      </c>
      <c r="GV7" t="b">
        <f>AND(#REF!,"AAAAAGPadMs=")</f>
        <v>0</v>
      </c>
      <c r="GW7" s="52" t="e">
        <f>IF(#REF!,"AAAAAGPadMw=",0)</f>
        <v>#REF!</v>
      </c>
      <c r="GX7" t="b">
        <f>AND(#REF!,"AAAAAGPadM0=")</f>
        <v>0</v>
      </c>
      <c r="GY7" t="b">
        <f>AND(#REF!,"AAAAAGPadM4=")</f>
        <v>0</v>
      </c>
      <c r="GZ7" t="b">
        <f>AND(#REF!,"AAAAAGPadM8=")</f>
        <v>0</v>
      </c>
      <c r="HA7" t="b">
        <f>AND(#REF!,"AAAAAGPadNA=")</f>
        <v>0</v>
      </c>
      <c r="HB7" t="b">
        <f>AND(#REF!,"AAAAAGPadNE=")</f>
        <v>0</v>
      </c>
      <c r="HC7" t="b">
        <f>AND(#REF!,"AAAAAGPadNI=")</f>
        <v>0</v>
      </c>
      <c r="HD7" t="b">
        <f>AND(#REF!,"AAAAAGPadNM=")</f>
        <v>0</v>
      </c>
      <c r="HE7" t="b">
        <f>AND(#REF!,"AAAAAGPadNQ=")</f>
        <v>0</v>
      </c>
      <c r="HF7" t="b">
        <f>AND(#REF!,"AAAAAGPadNU=")</f>
        <v>0</v>
      </c>
      <c r="HG7" t="b">
        <f>AND(#REF!,"AAAAAGPadNY=")</f>
        <v>0</v>
      </c>
      <c r="HH7" t="b">
        <f>AND(#REF!,"AAAAAGPadNc=")</f>
        <v>0</v>
      </c>
      <c r="HI7" t="b">
        <f>AND(#REF!,"AAAAAGPadNg=")</f>
        <v>0</v>
      </c>
      <c r="HJ7" t="b">
        <f>AND(#REF!,"AAAAAGPadNk=")</f>
        <v>0</v>
      </c>
      <c r="HK7" t="b">
        <f>AND(#REF!,"AAAAAGPadNo=")</f>
        <v>0</v>
      </c>
      <c r="HL7" s="52" t="e">
        <f>IF(#REF!,"AAAAAGPadNs=",0)</f>
        <v>#REF!</v>
      </c>
      <c r="HM7" t="b">
        <f>AND(#REF!,"AAAAAGPadNw=")</f>
        <v>0</v>
      </c>
      <c r="HN7" t="b">
        <f>AND(#REF!,"AAAAAGPadN0=")</f>
        <v>0</v>
      </c>
      <c r="HO7" t="b">
        <f>AND(#REF!,"AAAAAGPadN4=")</f>
        <v>0</v>
      </c>
      <c r="HP7" t="b">
        <f>AND(#REF!,"AAAAAGPadN8=")</f>
        <v>0</v>
      </c>
      <c r="HQ7" t="b">
        <f>AND(#REF!,"AAAAAGPadOA=")</f>
        <v>0</v>
      </c>
      <c r="HR7" t="b">
        <f>AND(#REF!,"AAAAAGPadOE=")</f>
        <v>0</v>
      </c>
      <c r="HS7" t="b">
        <f>AND(#REF!,"AAAAAGPadOI=")</f>
        <v>0</v>
      </c>
      <c r="HT7" t="b">
        <f>AND(#REF!,"AAAAAGPadOM=")</f>
        <v>0</v>
      </c>
      <c r="HU7" t="b">
        <f>AND(#REF!,"AAAAAGPadOQ=")</f>
        <v>0</v>
      </c>
      <c r="HV7" t="b">
        <f>AND(#REF!,"AAAAAGPadOU=")</f>
        <v>0</v>
      </c>
      <c r="HW7" t="b">
        <f>AND(#REF!,"AAAAAGPadOY=")</f>
        <v>0</v>
      </c>
      <c r="HX7" t="b">
        <f>AND(#REF!,"AAAAAGPadOc=")</f>
        <v>0</v>
      </c>
      <c r="HY7" t="b">
        <f>AND(#REF!,"AAAAAGPadOg=")</f>
        <v>0</v>
      </c>
      <c r="HZ7" t="b">
        <f>AND(#REF!,"AAAAAGPadOk=")</f>
        <v>0</v>
      </c>
      <c r="IA7" s="52" t="e">
        <f>IF(#REF!,"AAAAAGPadOo=",0)</f>
        <v>#REF!</v>
      </c>
      <c r="IB7" s="52" t="e">
        <f>IF(#REF!,"AAAAAGPadOs=",0)</f>
        <v>#REF!</v>
      </c>
      <c r="IC7" s="52" t="e">
        <f>IF(#REF!,"AAAAAGPadOw=",0)</f>
        <v>#REF!</v>
      </c>
      <c r="ID7" s="52" t="e">
        <f>IF(#REF!,"AAAAAGPadO0=",0)</f>
        <v>#REF!</v>
      </c>
      <c r="IE7" s="52" t="e">
        <f>IF(#REF!,"AAAAAGPadO4=",0)</f>
        <v>#REF!</v>
      </c>
      <c r="IF7" s="52" t="e">
        <f>IF(#REF!,"AAAAAGPadO8=",0)</f>
        <v>#REF!</v>
      </c>
      <c r="IG7" s="52" t="e">
        <f>IF(#REF!,"AAAAAGPadPA=",0)</f>
        <v>#REF!</v>
      </c>
      <c r="IH7" s="52" t="e">
        <f>IF(#REF!,"AAAAAGPadPE=",0)</f>
        <v>#REF!</v>
      </c>
      <c r="II7" s="52" t="e">
        <f>IF(#REF!,"AAAAAGPadPI=",0)</f>
        <v>#REF!</v>
      </c>
      <c r="IJ7" s="52" t="e">
        <f>IF(#REF!,"AAAAAGPadPM=",0)</f>
        <v>#REF!</v>
      </c>
      <c r="IK7" s="52" t="e">
        <f>IF(#REF!,"AAAAAGPadPQ=",0)</f>
        <v>#REF!</v>
      </c>
      <c r="IL7" s="52" t="e">
        <f>IF(#REF!,"AAAAAGPadPU=",0)</f>
        <v>#REF!</v>
      </c>
      <c r="IM7" s="52" t="e">
        <f>IF(#REF!,"AAAAAGPadPY=",0)</f>
        <v>#REF!</v>
      </c>
      <c r="IN7" s="52" t="e">
        <f>IF(#REF!,"AAAAAGPadPc=",0)</f>
        <v>#REF!</v>
      </c>
      <c r="IO7" s="52" t="e">
        <f>IF(#REF!,"AAAAAGPadPg=",0)</f>
        <v>#REF!</v>
      </c>
      <c r="IP7" s="52" t="e">
        <f>IF(#REF!,"AAAAAGPadPk=",0)</f>
        <v>#REF!</v>
      </c>
      <c r="IQ7" s="52" t="e">
        <f>IF(#REF!,"AAAAAGPadPo=",0)</f>
        <v>#REF!</v>
      </c>
      <c r="IR7" t="b">
        <f>AND(#REF!,"AAAAAGPadPs=")</f>
        <v>0</v>
      </c>
      <c r="IS7" t="e">
        <f>IF(#REF!,"AAAAAGPadPw=",0)</f>
        <v>#REF!</v>
      </c>
      <c r="IT7" s="52">
        <f>IF(Arkusz2!1:1,"AAAAAGPadP0=",0)</f>
        <v>0</v>
      </c>
      <c r="IU7" t="b">
        <f>AND(Arkusz2!A1,"AAAAAGPadP4=")</f>
        <v>0</v>
      </c>
      <c r="IV7" s="52">
        <f>IF(Arkusz2!A:A,"AAAAAGPadP8=",0)</f>
        <v>0</v>
      </c>
    </row>
    <row r="8" spans="1:2" ht="12.75">
      <c r="A8" s="53" t="s">
        <v>96</v>
      </c>
      <c r="B8" s="52" t="e">
        <f>IF("N",Excel_BuiltIn__FilterDatabase,"AAAAADt7rwE=")</f>
        <v>#VALUE!</v>
      </c>
    </row>
    <row r="9" spans="1:45" ht="12.75">
      <c r="A9" s="52" t="e">
        <f>IF(#REF!,"AAAAAF9+lgA=",0)</f>
        <v>#REF!</v>
      </c>
      <c r="B9" t="b">
        <f>AND(#REF!,"AAAAAF9+lgE=")</f>
        <v>0</v>
      </c>
      <c r="C9" t="b">
        <f>AND(#REF!,"AAAAAF9+lgI=")</f>
        <v>0</v>
      </c>
      <c r="D9" t="b">
        <f>AND(#REF!,"AAAAAF9+lgM=")</f>
        <v>0</v>
      </c>
      <c r="E9" t="b">
        <f>AND(#REF!,"AAAAAF9+lgQ=")</f>
        <v>0</v>
      </c>
      <c r="F9" t="b">
        <f>AND(#REF!,"AAAAAF9+lgU=")</f>
        <v>0</v>
      </c>
      <c r="G9" t="b">
        <f>AND(#REF!,"AAAAAF9+lgY=")</f>
        <v>0</v>
      </c>
      <c r="H9" t="b">
        <f>AND(#REF!,"AAAAAF9+lgc=")</f>
        <v>0</v>
      </c>
      <c r="I9" t="b">
        <f>AND(#REF!,"AAAAAF9+lgg=")</f>
        <v>0</v>
      </c>
      <c r="J9" t="b">
        <f>AND(#REF!,"AAAAAF9+lgk=")</f>
        <v>0</v>
      </c>
      <c r="K9" t="b">
        <f>AND(#REF!,"AAAAAF9+lgo=")</f>
        <v>0</v>
      </c>
      <c r="L9" t="b">
        <f>AND(#REF!,"AAAAAF9+lgs=")</f>
        <v>0</v>
      </c>
      <c r="M9" t="b">
        <f>AND(#REF!,"AAAAAF9+lgw=")</f>
        <v>0</v>
      </c>
      <c r="N9" t="b">
        <f>AND(#REF!,"AAAAAF9+lg0=")</f>
        <v>0</v>
      </c>
      <c r="O9" t="b">
        <f>AND(#REF!,"AAAAAF9+lg4=")</f>
        <v>0</v>
      </c>
      <c r="P9" t="b">
        <f>AND(#REF!,"AAAAAF9+lg8=")</f>
        <v>0</v>
      </c>
      <c r="Q9" t="b">
        <f>AND(#REF!,"AAAAAF9+lhA=")</f>
        <v>0</v>
      </c>
      <c r="R9" t="b">
        <f>AND(#REF!,"AAAAAF9+lhE=")</f>
        <v>0</v>
      </c>
      <c r="S9" t="b">
        <f>AND(#REF!,"AAAAAF9+lhI=")</f>
        <v>0</v>
      </c>
      <c r="T9" t="b">
        <f>AND(#REF!,"AAAAAF9+lhM=")</f>
        <v>0</v>
      </c>
      <c r="U9" s="52" t="e">
        <f>IF(#REF!,"AAAAAF9+lhQ=",0)</f>
        <v>#REF!</v>
      </c>
      <c r="V9" t="b">
        <f>AND(#REF!,"AAAAAF9+lhU=")</f>
        <v>0</v>
      </c>
      <c r="W9" t="b">
        <f>AND(#REF!,"AAAAAF9+lhY=")</f>
        <v>0</v>
      </c>
      <c r="X9" t="b">
        <f>AND(#REF!,"AAAAAF9+lhc=")</f>
        <v>0</v>
      </c>
      <c r="Y9" t="b">
        <f>AND(#REF!,"AAAAAF9+lhg=")</f>
        <v>0</v>
      </c>
      <c r="Z9" t="b">
        <f>AND(#REF!,"AAAAAF9+lhk=")</f>
        <v>0</v>
      </c>
      <c r="AA9" t="b">
        <f>AND(#REF!,"AAAAAF9+lho=")</f>
        <v>0</v>
      </c>
      <c r="AB9" s="52" t="e">
        <f>IF(#REF!,"AAAAAF9+lhs=",0)</f>
        <v>#REF!</v>
      </c>
      <c r="AC9" t="b">
        <f>AND(#REF!,"AAAAAF9+lhw=")</f>
        <v>0</v>
      </c>
      <c r="AD9" t="b">
        <f>AND(#REF!,"AAAAAF9+lh0=")</f>
        <v>0</v>
      </c>
      <c r="AE9" t="b">
        <f>AND(#REF!,"AAAAAF9+lh4=")</f>
        <v>0</v>
      </c>
      <c r="AF9" t="b">
        <f>AND(#REF!,"AAAAAF9+lh8=")</f>
        <v>0</v>
      </c>
      <c r="AG9" t="b">
        <f>AND(#REF!,"AAAAAF9+liA=")</f>
        <v>0</v>
      </c>
      <c r="AH9" t="b">
        <f>AND(#REF!,"AAAAAF9+liE=")</f>
        <v>0</v>
      </c>
      <c r="AI9" s="52" t="e">
        <f>IF(#REF!,"AAAAAF9+liI=",0)</f>
        <v>#REF!</v>
      </c>
      <c r="AJ9" t="b">
        <f>AND(#REF!,"AAAAAF9+liM=")</f>
        <v>0</v>
      </c>
      <c r="AK9" t="b">
        <f>AND(#REF!,"AAAAAF9+liQ=")</f>
        <v>0</v>
      </c>
      <c r="AL9" t="b">
        <f>AND(#REF!,"AAAAAF9+liU=")</f>
        <v>0</v>
      </c>
      <c r="AM9" t="b">
        <f>AND(#REF!,"AAAAAF9+liY=")</f>
        <v>0</v>
      </c>
      <c r="AN9" t="b">
        <f>AND(#REF!,"AAAAAF9+lic=")</f>
        <v>0</v>
      </c>
      <c r="AO9" s="52" t="e">
        <f>IF(#REF!,"AAAAAF9+lig=",0)</f>
        <v>#REF!</v>
      </c>
      <c r="AP9" s="52" t="e">
        <f>IF(#REF!,"AAAAAF9+lik=",0)</f>
        <v>#REF!</v>
      </c>
      <c r="AQ9" s="52" t="e">
        <f>IF(#REF!,"AAAAAF9+lio=",0)</f>
        <v>#REF!</v>
      </c>
      <c r="AR9" t="e">
        <f>IF(#REF!,"AAAAAF9+lis=",0)</f>
        <v>#REF!</v>
      </c>
      <c r="AS9" s="52" t="e">
        <f>IF(#REF!,"AAAAAF9+liw=",0)</f>
        <v>#REF!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2012-03-20T07:33:06Z</cp:lastPrinted>
  <dcterms:created xsi:type="dcterms:W3CDTF">2012-03-16T13:12:17Z</dcterms:created>
  <dcterms:modified xsi:type="dcterms:W3CDTF">2012-03-20T08:52:43Z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18NtZ7dI_ymjQhuxf0Gw1wy9TL4aSuN6C2jYEH4Cvg5o</vt:lpwstr>
  </property>
  <property fmtid="{D5CDD505-2E9C-101B-9397-08002B2CF9AE}" pid="3" name="Google.Documents.MergeIncapabilityFlags">
    <vt:i4>0</vt:i4>
  </property>
  <property fmtid="{D5CDD505-2E9C-101B-9397-08002B2CF9AE}" pid="4" name="Google.Documents.PluginVersion">
    <vt:lpwstr>2.0.2662.553</vt:lpwstr>
  </property>
  <property fmtid="{D5CDD505-2E9C-101B-9397-08002B2CF9AE}" pid="5" name="Google.Documents.PreviousRevisionId">
    <vt:lpwstr>02108752623307219538</vt:lpwstr>
  </property>
  <property fmtid="{D5CDD505-2E9C-101B-9397-08002B2CF9AE}" pid="6" name="Google.Documents.RevisionId">
    <vt:lpwstr>14253037960607457326</vt:lpwstr>
  </property>
  <property fmtid="{D5CDD505-2E9C-101B-9397-08002B2CF9AE}" pid="7" name="Google.Documents.Tracking">
    <vt:lpwstr>false</vt:lpwstr>
  </property>
</Properties>
</file>